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005" windowWidth="11340" windowHeight="6480" activeTab="2"/>
  </bookViews>
  <sheets>
    <sheet name="Input Prices" sheetId="1" r:id="rId1"/>
    <sheet name="Sheep-Range1" sheetId="2" r:id="rId2"/>
    <sheet name="Sheep-Range2" sheetId="3" r:id="rId3"/>
  </sheets>
  <definedNames>
    <definedName name="alf">'Input Prices'!#REF!</definedName>
    <definedName name="alfalfa">'Input Prices'!$C$7</definedName>
    <definedName name="Alfgrass">'Input Prices'!#REF!</definedName>
    <definedName name="barley">'Input Prices'!$C$8</definedName>
    <definedName name="Bull">'Input Prices'!#REF!</definedName>
    <definedName name="ChkOff">'Input Prices'!#REF!</definedName>
    <definedName name="corn">'Input Prices'!$C$9</definedName>
    <definedName name="CropAft">'Input Prices'!#REF!</definedName>
    <definedName name="Cull">'Input Prices'!#REF!</definedName>
    <definedName name="fed">'Input Prices'!$C$11</definedName>
    <definedName name="Heifer">'Input Prices'!#REF!</definedName>
    <definedName name="hrdlbr">'Input Prices'!#REF!</definedName>
    <definedName name="Mdwhay">'Input Prices'!#REF!</definedName>
    <definedName name="Mdwpastr">'Input Prices'!#REF!</definedName>
    <definedName name="Meadow">'Input Prices'!#REF!</definedName>
    <definedName name="Minerals">'Input Prices'!#REF!</definedName>
    <definedName name="opint">'Input Prices'!$C$27</definedName>
    <definedName name="ownlbr">'Input Prices'!$C$22</definedName>
    <definedName name="pastewe">'Input Prices'!$C$13</definedName>
    <definedName name="pastlamb">'Input Prices'!$C$14</definedName>
    <definedName name="pastram">'Input Prices'!$C$15</definedName>
    <definedName name="pasture">'Input Prices'!$C$12</definedName>
    <definedName name="Private">'Input Prices'!#REF!</definedName>
    <definedName name="RepHeif">'Input Prices'!#REF!</definedName>
    <definedName name="Retlivint">'Input Prices'!$C$28</definedName>
    <definedName name="salt">'Input Prices'!$C$10</definedName>
    <definedName name="state">'Input Prices'!#REF!</definedName>
    <definedName name="Steer">'Input Prices'!#REF!</definedName>
    <definedName name="wlassess">'Input Prices'!$C$18</definedName>
  </definedNames>
  <calcPr fullCalcOnLoad="1"/>
</workbook>
</file>

<file path=xl/sharedStrings.xml><?xml version="1.0" encoding="utf-8"?>
<sst xmlns="http://schemas.openxmlformats.org/spreadsheetml/2006/main" count="241" uniqueCount="97">
  <si>
    <t>Total Number</t>
  </si>
  <si>
    <t>Weight</t>
  </si>
  <si>
    <t>of Head</t>
  </si>
  <si>
    <t>Price or</t>
  </si>
  <si>
    <t>Total Value</t>
  </si>
  <si>
    <t>Value or</t>
  </si>
  <si>
    <t>Each</t>
  </si>
  <si>
    <t>Unit</t>
  </si>
  <si>
    <t>Or Units</t>
  </si>
  <si>
    <t>Cost/Unit</t>
  </si>
  <si>
    <t>Cost/Head</t>
  </si>
  <si>
    <t>Gross Receipts</t>
  </si>
  <si>
    <t>cwt</t>
  </si>
  <si>
    <t>Operating Costs</t>
  </si>
  <si>
    <t>Alfalfa hay</t>
  </si>
  <si>
    <t>ton</t>
  </si>
  <si>
    <t>Feed barley</t>
  </si>
  <si>
    <t>Federal range</t>
  </si>
  <si>
    <t>lb</t>
  </si>
  <si>
    <t>head</t>
  </si>
  <si>
    <t>Veterinary Medicine</t>
  </si>
  <si>
    <t>$</t>
  </si>
  <si>
    <t>Machinery (fuel, lubrication, repair)</t>
  </si>
  <si>
    <t>Vehicles (fuel, repair)</t>
  </si>
  <si>
    <t>Equipment (repair)</t>
  </si>
  <si>
    <t>Housing and Improvements (repair)</t>
  </si>
  <si>
    <t>Hired Labor</t>
  </si>
  <si>
    <t>hour</t>
  </si>
  <si>
    <t>Interest on Operating Capital</t>
  </si>
  <si>
    <t>Income Above Operating Costs</t>
  </si>
  <si>
    <t>Ownership Costs</t>
  </si>
  <si>
    <t>Capital Recovery:</t>
  </si>
  <si>
    <t>Purchased Livestock</t>
  </si>
  <si>
    <t>Machinery</t>
  </si>
  <si>
    <t>Equipment</t>
  </si>
  <si>
    <t>Vehicles</t>
  </si>
  <si>
    <t>Taxes and Insurance</t>
  </si>
  <si>
    <t>Overhead</t>
  </si>
  <si>
    <t>Total Costs</t>
  </si>
  <si>
    <t>AUM</t>
  </si>
  <si>
    <t xml:space="preserve">   Total Receipts</t>
  </si>
  <si>
    <t xml:space="preserve">   Total Operating Costs</t>
  </si>
  <si>
    <t xml:space="preserve">   Total Ownership Costs</t>
  </si>
  <si>
    <t>Housing and Improve.</t>
  </si>
  <si>
    <t>Retained Livestock</t>
  </si>
  <si>
    <t>Item</t>
  </si>
  <si>
    <t>Price/unit</t>
  </si>
  <si>
    <t>percent</t>
  </si>
  <si>
    <t>Interest:</t>
  </si>
  <si>
    <t>Operating Loan</t>
  </si>
  <si>
    <t>Table 1. Input Prices</t>
  </si>
  <si>
    <t>Feed:</t>
  </si>
  <si>
    <t>Marketing:</t>
  </si>
  <si>
    <t>Labor:</t>
  </si>
  <si>
    <t>Owner Labor</t>
  </si>
  <si>
    <t>Interest on Retained Livestock</t>
  </si>
  <si>
    <t>Cull ewes</t>
  </si>
  <si>
    <t>Cull rams</t>
  </si>
  <si>
    <t>Cull Replacement Ewes</t>
  </si>
  <si>
    <t>Wool - ram</t>
  </si>
  <si>
    <t>Wool - ewe</t>
  </si>
  <si>
    <t>Table 2: Sheep - Range</t>
  </si>
  <si>
    <t>Corn</t>
  </si>
  <si>
    <t>Salt and minerals</t>
  </si>
  <si>
    <t>Pasture</t>
  </si>
  <si>
    <t>Shearing - ewe</t>
  </si>
  <si>
    <t>Shearing -ram</t>
  </si>
  <si>
    <t>Wool assessment</t>
  </si>
  <si>
    <t>Camp supplies</t>
  </si>
  <si>
    <t>Dog food</t>
  </si>
  <si>
    <t>Hauling</t>
  </si>
  <si>
    <t>Cull replacement ewes</t>
  </si>
  <si>
    <t>Alfalfa pasture - ewe</t>
  </si>
  <si>
    <t>Pasture - lamb</t>
  </si>
  <si>
    <t>day</t>
  </si>
  <si>
    <t>Shearing - ram</t>
  </si>
  <si>
    <t xml:space="preserve">Marketing </t>
  </si>
  <si>
    <t>Returns to Land, Risk and Management</t>
  </si>
  <si>
    <t>Feeder lambs</t>
  </si>
  <si>
    <t>Wool - ram, fine wool</t>
  </si>
  <si>
    <t>Wool - ram, meat breed</t>
  </si>
  <si>
    <t>ASI lamb checkoff</t>
  </si>
  <si>
    <t>ASI checkoff</t>
  </si>
  <si>
    <t>Hired livestock labor</t>
  </si>
  <si>
    <t>Owner labor</t>
  </si>
  <si>
    <t>Part-time hired livestock labor</t>
  </si>
  <si>
    <t>Table 3: Sheep - Range Budget</t>
  </si>
  <si>
    <t>1000-head with lambing on range, lambs sold as feeders</t>
  </si>
  <si>
    <t>1000-head with lambing on range, lambs sold as fat lambs</t>
  </si>
  <si>
    <t>Fattened in cooperative feedlot in Colorado</t>
  </si>
  <si>
    <t>Fat lambs, 1st batch</t>
  </si>
  <si>
    <t>Fat lambs, 2nd batch</t>
  </si>
  <si>
    <t>Hauling, herd</t>
  </si>
  <si>
    <t>Marketing, culls</t>
  </si>
  <si>
    <t>Feedlot charges ($0.85/lb gain)</t>
  </si>
  <si>
    <t>Marketing, lambs</t>
  </si>
  <si>
    <t>Hauling, lambs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</si>
</sst>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$&quot;#,##0.00"/>
    <numFmt numFmtId="169" formatCode="0.00_);\(0.00\)"/>
    <numFmt numFmtId="170" formatCode="#,##0.000"/>
    <numFmt numFmtId="171" formatCode="#,##0.0000"/>
    <numFmt numFmtId="172" formatCode="&quot;$&quot;#,##0.0"/>
    <numFmt numFmtId="173" formatCode="&quot;$&quot;#,##0.000"/>
    <numFmt numFmtId="174" formatCode="0.0%"/>
    <numFmt numFmtId="175" formatCode="0.00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8" fontId="0" fillId="0" borderId="0" xfId="0" applyNumberFormat="1" applyAlignment="1">
      <alignment/>
    </xf>
    <xf numFmtId="44" fontId="0" fillId="0" borderId="0" xfId="44" applyFont="1" applyAlignment="1">
      <alignment/>
    </xf>
    <xf numFmtId="43" fontId="0" fillId="0" borderId="0" xfId="42" applyFont="1" applyAlignment="1">
      <alignment/>
    </xf>
    <xf numFmtId="9" fontId="0" fillId="0" borderId="0" xfId="59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9" fontId="0" fillId="0" borderId="0" xfId="44" applyNumberFormat="1" applyFont="1" applyAlignment="1">
      <alignment/>
    </xf>
    <xf numFmtId="0" fontId="0" fillId="0" borderId="0" xfId="0" applyFont="1" applyAlignment="1">
      <alignment/>
    </xf>
    <xf numFmtId="168" fontId="1" fillId="33" borderId="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/>
    </xf>
    <xf numFmtId="168" fontId="0" fillId="32" borderId="0" xfId="0" applyNumberForma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10" fontId="0" fillId="32" borderId="0" xfId="59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168" fontId="0" fillId="3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34" borderId="0" xfId="0" applyFont="1" applyFill="1" applyBorder="1" applyAlignment="1">
      <alignment horizontal="left" vertical="center"/>
    </xf>
    <xf numFmtId="168" fontId="1" fillId="33" borderId="0" xfId="0" applyNumberFormat="1" applyFont="1" applyFill="1" applyBorder="1" applyAlignment="1">
      <alignment horizontal="left"/>
    </xf>
    <xf numFmtId="168" fontId="1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68" fontId="5" fillId="33" borderId="11" xfId="0" applyNumberFormat="1" applyFont="1" applyFill="1" applyBorder="1" applyAlignment="1">
      <alignment horizontal="center"/>
    </xf>
    <xf numFmtId="168" fontId="1" fillId="33" borderId="11" xfId="0" applyNumberFormat="1" applyFont="1" applyFill="1" applyBorder="1" applyAlignment="1">
      <alignment horizontal="left"/>
    </xf>
    <xf numFmtId="1" fontId="1" fillId="33" borderId="10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/>
    </xf>
    <xf numFmtId="168" fontId="1" fillId="33" borderId="10" xfId="0" applyNumberFormat="1" applyFont="1" applyFill="1" applyBorder="1" applyAlignment="1">
      <alignment horizontal="left"/>
    </xf>
    <xf numFmtId="39" fontId="0" fillId="0" borderId="10" xfId="44" applyNumberFormat="1" applyFont="1" applyBorder="1" applyAlignment="1">
      <alignment/>
    </xf>
    <xf numFmtId="2" fontId="0" fillId="0" borderId="10" xfId="0" applyNumberFormat="1" applyBorder="1" applyAlignment="1">
      <alignment/>
    </xf>
    <xf numFmtId="8" fontId="0" fillId="0" borderId="12" xfId="0" applyNumberFormat="1" applyBorder="1" applyAlignment="1">
      <alignment/>
    </xf>
    <xf numFmtId="8" fontId="0" fillId="0" borderId="13" xfId="0" applyNumberFormat="1" applyBorder="1" applyAlignment="1">
      <alignment/>
    </xf>
    <xf numFmtId="8" fontId="0" fillId="0" borderId="12" xfId="0" applyNumberFormat="1" applyFont="1" applyBorder="1" applyAlignment="1">
      <alignment/>
    </xf>
    <xf numFmtId="0" fontId="1" fillId="32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168" fontId="5" fillId="32" borderId="0" xfId="0" applyNumberFormat="1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168" fontId="0" fillId="32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34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173" fontId="0" fillId="32" borderId="0" xfId="0" applyNumberFormat="1" applyFont="1" applyFill="1" applyBorder="1" applyAlignment="1">
      <alignment horizontal="center"/>
    </xf>
    <xf numFmtId="175" fontId="0" fillId="32" borderId="10" xfId="59" applyNumberFormat="1" applyFont="1" applyFill="1" applyBorder="1" applyAlignment="1">
      <alignment horizontal="center"/>
    </xf>
    <xf numFmtId="39" fontId="0" fillId="0" borderId="0" xfId="0" applyNumberFormat="1" applyAlignment="1">
      <alignment/>
    </xf>
    <xf numFmtId="39" fontId="0" fillId="0" borderId="0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33.8515625" style="0" bestFit="1" customWidth="1"/>
    <col min="2" max="2" width="7.140625" style="0" bestFit="1" customWidth="1"/>
    <col min="3" max="3" width="9.7109375" style="0" bestFit="1" customWidth="1"/>
  </cols>
  <sheetData>
    <row r="1" spans="1:4" ht="15.75">
      <c r="A1" s="48" t="s">
        <v>50</v>
      </c>
      <c r="B1" s="49"/>
      <c r="C1" s="49"/>
      <c r="D1" s="49"/>
    </row>
    <row r="2" spans="1:4" ht="12.75">
      <c r="A2" s="29"/>
      <c r="B2" s="26"/>
      <c r="C2" s="27">
        <v>2014</v>
      </c>
      <c r="D2" s="28"/>
    </row>
    <row r="3" spans="1:4" ht="12.75">
      <c r="A3" s="32" t="s">
        <v>45</v>
      </c>
      <c r="B3" s="11" t="s">
        <v>7</v>
      </c>
      <c r="C3" s="11" t="s">
        <v>46</v>
      </c>
      <c r="D3" s="31"/>
    </row>
    <row r="4" spans="1:4" ht="12.75">
      <c r="A4" s="38"/>
      <c r="B4" s="12"/>
      <c r="C4" s="13"/>
      <c r="D4" s="13"/>
    </row>
    <row r="5" spans="1:4" ht="12.75">
      <c r="A5" s="38" t="s">
        <v>51</v>
      </c>
      <c r="B5" s="12"/>
      <c r="C5" s="13"/>
      <c r="D5" s="13"/>
    </row>
    <row r="6" spans="1:4" ht="12.75">
      <c r="A6" s="39"/>
      <c r="B6" s="15"/>
      <c r="C6" s="40"/>
      <c r="D6" s="13"/>
    </row>
    <row r="7" spans="1:4" ht="12.75">
      <c r="A7" s="39" t="s">
        <v>14</v>
      </c>
      <c r="B7" s="15" t="s">
        <v>15</v>
      </c>
      <c r="C7" s="21">
        <v>210</v>
      </c>
      <c r="D7" s="13"/>
    </row>
    <row r="8" spans="1:4" ht="12.75">
      <c r="A8" s="39" t="s">
        <v>16</v>
      </c>
      <c r="B8" s="15" t="s">
        <v>12</v>
      </c>
      <c r="C8" s="21">
        <v>10.43</v>
      </c>
      <c r="D8" s="13"/>
    </row>
    <row r="9" spans="1:4" ht="12.75">
      <c r="A9" s="39" t="s">
        <v>62</v>
      </c>
      <c r="B9" s="15" t="s">
        <v>12</v>
      </c>
      <c r="C9" s="21">
        <v>10.35</v>
      </c>
      <c r="D9" s="13"/>
    </row>
    <row r="10" spans="1:4" ht="12.75">
      <c r="A10" s="39" t="s">
        <v>63</v>
      </c>
      <c r="B10" s="15" t="s">
        <v>18</v>
      </c>
      <c r="C10" s="21">
        <v>0.15</v>
      </c>
      <c r="D10" s="13"/>
    </row>
    <row r="11" spans="1:4" ht="12.75">
      <c r="A11" s="39" t="s">
        <v>17</v>
      </c>
      <c r="B11" s="15" t="s">
        <v>39</v>
      </c>
      <c r="C11" s="21">
        <v>1.35</v>
      </c>
      <c r="D11" s="13"/>
    </row>
    <row r="12" spans="1:4" ht="12.75">
      <c r="A12" s="39" t="s">
        <v>64</v>
      </c>
      <c r="B12" s="15" t="s">
        <v>39</v>
      </c>
      <c r="C12" s="21">
        <v>22</v>
      </c>
      <c r="D12" s="13"/>
    </row>
    <row r="13" spans="1:4" ht="12.75">
      <c r="A13" s="39" t="s">
        <v>72</v>
      </c>
      <c r="B13" s="15" t="s">
        <v>74</v>
      </c>
      <c r="C13" s="21">
        <v>0.3</v>
      </c>
      <c r="D13" s="13"/>
    </row>
    <row r="14" spans="1:4" ht="12.75">
      <c r="A14" s="39" t="s">
        <v>73</v>
      </c>
      <c r="B14" s="15" t="s">
        <v>74</v>
      </c>
      <c r="C14" s="21">
        <v>0.08</v>
      </c>
      <c r="D14" s="13"/>
    </row>
    <row r="15" spans="1:4" ht="12.75">
      <c r="A15" s="39"/>
      <c r="B15" s="15"/>
      <c r="C15" s="21"/>
      <c r="D15" s="13"/>
    </row>
    <row r="16" spans="1:4" ht="12.75">
      <c r="A16" s="39"/>
      <c r="B16" s="12"/>
      <c r="C16" s="14"/>
      <c r="D16" s="13"/>
    </row>
    <row r="17" spans="1:4" ht="12.75">
      <c r="A17" s="38" t="s">
        <v>52</v>
      </c>
      <c r="B17" s="12"/>
      <c r="C17" s="14"/>
      <c r="D17" s="13"/>
    </row>
    <row r="18" spans="1:4" ht="12.75">
      <c r="A18" s="39" t="s">
        <v>67</v>
      </c>
      <c r="B18" s="15" t="s">
        <v>18</v>
      </c>
      <c r="C18" s="21">
        <v>0.1</v>
      </c>
      <c r="D18" s="13"/>
    </row>
    <row r="19" spans="1:4" ht="12.75">
      <c r="A19" s="39" t="s">
        <v>82</v>
      </c>
      <c r="B19" s="15" t="s">
        <v>18</v>
      </c>
      <c r="C19" s="50">
        <v>0.007</v>
      </c>
      <c r="D19" s="13"/>
    </row>
    <row r="20" spans="1:4" ht="12.75">
      <c r="A20" s="39"/>
      <c r="B20" s="15"/>
      <c r="C20" s="14"/>
      <c r="D20" s="13"/>
    </row>
    <row r="21" spans="1:4" ht="12.75">
      <c r="A21" s="38" t="s">
        <v>53</v>
      </c>
      <c r="B21" s="15"/>
      <c r="C21" s="14"/>
      <c r="D21" s="40"/>
    </row>
    <row r="22" spans="1:4" ht="12.75">
      <c r="A22" s="39" t="s">
        <v>84</v>
      </c>
      <c r="B22" s="15" t="s">
        <v>27</v>
      </c>
      <c r="C22" s="14">
        <v>23.47</v>
      </c>
      <c r="D22" s="40"/>
    </row>
    <row r="23" spans="1:4" ht="12.75">
      <c r="A23" s="39" t="s">
        <v>83</v>
      </c>
      <c r="B23" s="15" t="s">
        <v>27</v>
      </c>
      <c r="C23" s="14">
        <v>11.53</v>
      </c>
      <c r="D23" s="40"/>
    </row>
    <row r="24" spans="1:4" ht="12.75">
      <c r="A24" s="39" t="s">
        <v>85</v>
      </c>
      <c r="B24" s="15" t="s">
        <v>27</v>
      </c>
      <c r="C24" s="14">
        <v>10.62</v>
      </c>
      <c r="D24" s="40"/>
    </row>
    <row r="25" spans="1:4" ht="12.75">
      <c r="A25" s="13"/>
      <c r="B25" s="12"/>
      <c r="C25" s="14"/>
      <c r="D25" s="21"/>
    </row>
    <row r="26" spans="1:4" ht="12.75">
      <c r="A26" s="38" t="s">
        <v>48</v>
      </c>
      <c r="B26" s="12"/>
      <c r="C26" s="14"/>
      <c r="D26" s="21"/>
    </row>
    <row r="27" spans="1:4" ht="12.75">
      <c r="A27" s="39" t="s">
        <v>49</v>
      </c>
      <c r="B27" s="12" t="s">
        <v>47</v>
      </c>
      <c r="C27" s="17">
        <v>0.0475</v>
      </c>
      <c r="D27" s="21"/>
    </row>
    <row r="28" spans="1:4" ht="12.75">
      <c r="A28" s="41" t="s">
        <v>44</v>
      </c>
      <c r="B28" s="16" t="s">
        <v>47</v>
      </c>
      <c r="C28" s="51">
        <v>0.03625</v>
      </c>
      <c r="D28" s="42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zoomScale="130" zoomScaleNormal="13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3" max="3" width="11.00390625" style="0" customWidth="1"/>
    <col min="5" max="5" width="9.140625" style="19" customWidth="1"/>
    <col min="6" max="6" width="13.7109375" style="19" customWidth="1"/>
    <col min="8" max="8" width="13.7109375" style="0" customWidth="1"/>
    <col min="9" max="9" width="10.140625" style="0" bestFit="1" customWidth="1"/>
  </cols>
  <sheetData>
    <row r="1" spans="2:6" ht="15.75">
      <c r="B1" s="24" t="s">
        <v>61</v>
      </c>
      <c r="C1" s="22"/>
      <c r="D1" s="22"/>
      <c r="E1" s="22"/>
      <c r="F1" s="22"/>
    </row>
    <row r="2" spans="2:6" ht="15.75">
      <c r="B2" s="46" t="s">
        <v>87</v>
      </c>
      <c r="C2" s="47"/>
      <c r="D2" s="47"/>
      <c r="E2" s="47"/>
      <c r="F2" s="23"/>
    </row>
    <row r="3" spans="2:6" ht="15.75">
      <c r="B3" s="48"/>
      <c r="C3" s="49"/>
      <c r="D3" s="49"/>
      <c r="E3" s="49"/>
      <c r="F3" s="23"/>
    </row>
    <row r="4" spans="1:9" ht="12.75">
      <c r="A4" s="29"/>
      <c r="B4" s="29"/>
      <c r="C4" s="26"/>
      <c r="D4" s="27"/>
      <c r="E4" s="28"/>
      <c r="F4" s="29" t="s">
        <v>0</v>
      </c>
      <c r="G4" s="26"/>
      <c r="H4" s="27"/>
      <c r="I4" s="28"/>
    </row>
    <row r="5" spans="1:9" ht="12.75">
      <c r="A5" s="25"/>
      <c r="B5" s="25"/>
      <c r="C5" s="10"/>
      <c r="D5" s="10" t="s">
        <v>1</v>
      </c>
      <c r="E5" s="10"/>
      <c r="F5" s="10" t="s">
        <v>2</v>
      </c>
      <c r="G5" s="10" t="s">
        <v>3</v>
      </c>
      <c r="H5" s="10" t="s">
        <v>4</v>
      </c>
      <c r="I5" s="10" t="s">
        <v>5</v>
      </c>
    </row>
    <row r="6" spans="1:9" ht="12.75">
      <c r="A6" s="32"/>
      <c r="B6" s="32"/>
      <c r="C6" s="11"/>
      <c r="D6" s="30" t="s">
        <v>6</v>
      </c>
      <c r="E6" s="11" t="s">
        <v>7</v>
      </c>
      <c r="F6" s="11" t="s">
        <v>8</v>
      </c>
      <c r="G6" s="11" t="s">
        <v>9</v>
      </c>
      <c r="H6" s="11"/>
      <c r="I6" s="11" t="s">
        <v>10</v>
      </c>
    </row>
    <row r="7" spans="1:3" ht="12.75">
      <c r="A7" s="6" t="s">
        <v>11</v>
      </c>
      <c r="B7" s="6"/>
      <c r="C7" s="6"/>
    </row>
    <row r="8" spans="2:10" ht="12.75">
      <c r="B8" t="s">
        <v>78</v>
      </c>
      <c r="D8" s="5">
        <v>105</v>
      </c>
      <c r="E8" s="19" t="s">
        <v>18</v>
      </c>
      <c r="F8" s="45">
        <v>1100</v>
      </c>
      <c r="G8" s="8">
        <v>1.93</v>
      </c>
      <c r="H8" s="8">
        <f aca="true" t="shared" si="0" ref="H8:H14">D8*F8*G8</f>
        <v>222915</v>
      </c>
      <c r="I8" s="8">
        <f>+H8/1000</f>
        <v>222.915</v>
      </c>
      <c r="J8" s="4"/>
    </row>
    <row r="9" spans="2:10" ht="12.75">
      <c r="B9" t="s">
        <v>56</v>
      </c>
      <c r="D9" s="5">
        <v>175</v>
      </c>
      <c r="E9" s="19" t="s">
        <v>18</v>
      </c>
      <c r="F9" s="45">
        <v>150</v>
      </c>
      <c r="G9" s="8">
        <v>0.31</v>
      </c>
      <c r="H9" s="8">
        <f t="shared" si="0"/>
        <v>8137.5</v>
      </c>
      <c r="I9" s="8">
        <f aca="true" t="shared" si="1" ref="I9:I15">+H9/1000</f>
        <v>8.1375</v>
      </c>
      <c r="J9" s="4"/>
    </row>
    <row r="10" spans="2:10" ht="12.75">
      <c r="B10" t="s">
        <v>57</v>
      </c>
      <c r="D10" s="5">
        <v>225</v>
      </c>
      <c r="E10" s="19" t="s">
        <v>18</v>
      </c>
      <c r="F10" s="45">
        <v>5</v>
      </c>
      <c r="G10" s="8">
        <v>0.54</v>
      </c>
      <c r="H10" s="8">
        <f t="shared" si="0"/>
        <v>607.5</v>
      </c>
      <c r="I10" s="8">
        <f t="shared" si="1"/>
        <v>0.6075</v>
      </c>
      <c r="J10" s="4"/>
    </row>
    <row r="11" spans="2:10" ht="12.75">
      <c r="B11" t="s">
        <v>58</v>
      </c>
      <c r="D11" s="5">
        <v>140</v>
      </c>
      <c r="E11" s="19" t="s">
        <v>18</v>
      </c>
      <c r="F11" s="45">
        <v>16</v>
      </c>
      <c r="G11" s="8">
        <v>0.65</v>
      </c>
      <c r="H11" s="8">
        <f t="shared" si="0"/>
        <v>1456</v>
      </c>
      <c r="I11" s="8">
        <f t="shared" si="1"/>
        <v>1.456</v>
      </c>
      <c r="J11" s="4"/>
    </row>
    <row r="12" spans="2:10" ht="12.75">
      <c r="B12" t="s">
        <v>79</v>
      </c>
      <c r="D12" s="5">
        <v>12</v>
      </c>
      <c r="E12" s="19" t="s">
        <v>18</v>
      </c>
      <c r="F12" s="45">
        <v>15</v>
      </c>
      <c r="G12" s="8">
        <v>2.5</v>
      </c>
      <c r="H12" s="8">
        <f t="shared" si="0"/>
        <v>450</v>
      </c>
      <c r="I12" s="8">
        <f t="shared" si="1"/>
        <v>0.45</v>
      </c>
      <c r="J12" s="4"/>
    </row>
    <row r="13" spans="2:10" ht="12.75">
      <c r="B13" t="s">
        <v>80</v>
      </c>
      <c r="D13" s="5">
        <v>8</v>
      </c>
      <c r="E13" s="19" t="s">
        <v>18</v>
      </c>
      <c r="F13" s="45">
        <v>15</v>
      </c>
      <c r="G13" s="8">
        <v>0.65</v>
      </c>
      <c r="H13" s="8">
        <f t="shared" si="0"/>
        <v>78</v>
      </c>
      <c r="I13" s="8">
        <f t="shared" si="1"/>
        <v>0.078</v>
      </c>
      <c r="J13" s="4"/>
    </row>
    <row r="14" spans="2:10" ht="12.75">
      <c r="B14" t="s">
        <v>60</v>
      </c>
      <c r="D14" s="5">
        <v>10</v>
      </c>
      <c r="E14" s="19" t="s">
        <v>18</v>
      </c>
      <c r="F14" s="45">
        <v>1000</v>
      </c>
      <c r="G14" s="8">
        <v>1.54</v>
      </c>
      <c r="H14" s="33">
        <f t="shared" si="0"/>
        <v>15400</v>
      </c>
      <c r="I14" s="33">
        <f t="shared" si="1"/>
        <v>15.4</v>
      </c>
      <c r="J14" s="4"/>
    </row>
    <row r="15" spans="2:9" ht="12.75">
      <c r="B15" s="6" t="s">
        <v>40</v>
      </c>
      <c r="C15" s="6"/>
      <c r="D15" s="9"/>
      <c r="H15" s="2">
        <f>SUM(H8:H14)</f>
        <v>249044</v>
      </c>
      <c r="I15" s="2">
        <f t="shared" si="1"/>
        <v>249.044</v>
      </c>
    </row>
    <row r="16" spans="4:9" ht="12.75">
      <c r="D16" s="9"/>
      <c r="H16" s="3"/>
      <c r="I16" s="5"/>
    </row>
    <row r="17" ht="12.75">
      <c r="A17" s="6" t="s">
        <v>13</v>
      </c>
    </row>
    <row r="18" spans="2:9" ht="12.75">
      <c r="B18" s="9" t="s">
        <v>14</v>
      </c>
      <c r="E18" s="19" t="s">
        <v>15</v>
      </c>
      <c r="F18" s="43">
        <v>308.4</v>
      </c>
      <c r="G18" s="5">
        <f>alfalfa</f>
        <v>210</v>
      </c>
      <c r="H18" s="8">
        <f aca="true" t="shared" si="2" ref="H18:H39">+F18*G18</f>
        <v>64763.99999999999</v>
      </c>
      <c r="I18" s="5">
        <f>+H18/1000</f>
        <v>64.764</v>
      </c>
    </row>
    <row r="19" spans="2:9" ht="12.75">
      <c r="B19" s="9" t="s">
        <v>16</v>
      </c>
      <c r="E19" s="18" t="s">
        <v>12</v>
      </c>
      <c r="F19" s="43">
        <v>202.4</v>
      </c>
      <c r="G19" s="5">
        <f>barley</f>
        <v>10.43</v>
      </c>
      <c r="H19" s="8">
        <f t="shared" si="2"/>
        <v>2111.032</v>
      </c>
      <c r="I19" s="5">
        <f aca="true" t="shared" si="3" ref="I19:I40">+H19/1000</f>
        <v>2.1110320000000002</v>
      </c>
    </row>
    <row r="20" spans="2:9" ht="12.75">
      <c r="B20" s="9" t="s">
        <v>62</v>
      </c>
      <c r="E20" s="18" t="s">
        <v>12</v>
      </c>
      <c r="F20" s="43">
        <v>135</v>
      </c>
      <c r="G20" s="5">
        <f>corn</f>
        <v>10.35</v>
      </c>
      <c r="H20" s="8">
        <f t="shared" si="2"/>
        <v>1397.25</v>
      </c>
      <c r="I20" s="5">
        <f t="shared" si="3"/>
        <v>1.39725</v>
      </c>
    </row>
    <row r="21" spans="2:9" ht="12.75">
      <c r="B21" s="9" t="s">
        <v>63</v>
      </c>
      <c r="E21" s="18" t="s">
        <v>18</v>
      </c>
      <c r="F21" s="43">
        <v>8040</v>
      </c>
      <c r="G21" s="5">
        <f>salt</f>
        <v>0.15</v>
      </c>
      <c r="H21" s="8">
        <f t="shared" si="2"/>
        <v>1206</v>
      </c>
      <c r="I21" s="5">
        <f t="shared" si="3"/>
        <v>1.206</v>
      </c>
    </row>
    <row r="22" spans="2:9" ht="12.75">
      <c r="B22" s="9" t="s">
        <v>17</v>
      </c>
      <c r="E22" s="18" t="s">
        <v>39</v>
      </c>
      <c r="F22" s="44">
        <v>1276.9</v>
      </c>
      <c r="G22" s="5">
        <f>fed</f>
        <v>1.35</v>
      </c>
      <c r="H22" s="8">
        <f t="shared" si="2"/>
        <v>1723.8150000000003</v>
      </c>
      <c r="I22" s="5">
        <f t="shared" si="3"/>
        <v>1.7238150000000003</v>
      </c>
    </row>
    <row r="23" spans="2:9" ht="12.75">
      <c r="B23" s="9" t="s">
        <v>64</v>
      </c>
      <c r="E23" s="18" t="s">
        <v>39</v>
      </c>
      <c r="F23" s="43">
        <v>883.1</v>
      </c>
      <c r="G23" s="20">
        <f>pasture</f>
        <v>22</v>
      </c>
      <c r="H23" s="8">
        <f t="shared" si="2"/>
        <v>19428.2</v>
      </c>
      <c r="I23" s="5">
        <f t="shared" si="3"/>
        <v>19.4282</v>
      </c>
    </row>
    <row r="24" spans="2:9" ht="12.75">
      <c r="B24" s="9" t="s">
        <v>70</v>
      </c>
      <c r="E24" s="18" t="s">
        <v>19</v>
      </c>
      <c r="F24" s="43">
        <v>1000</v>
      </c>
      <c r="G24" s="5">
        <v>5</v>
      </c>
      <c r="H24" s="8">
        <f t="shared" si="2"/>
        <v>5000</v>
      </c>
      <c r="I24" s="5">
        <f t="shared" si="3"/>
        <v>5</v>
      </c>
    </row>
    <row r="25" spans="2:9" ht="12.75">
      <c r="B25" s="9" t="s">
        <v>76</v>
      </c>
      <c r="E25" s="18" t="s">
        <v>19</v>
      </c>
      <c r="F25" s="43">
        <v>1000</v>
      </c>
      <c r="G25" s="5">
        <v>1.5</v>
      </c>
      <c r="H25" s="8">
        <f t="shared" si="2"/>
        <v>1500</v>
      </c>
      <c r="I25" s="5">
        <f t="shared" si="3"/>
        <v>1.5</v>
      </c>
    </row>
    <row r="26" spans="2:9" ht="12.75">
      <c r="B26" s="9" t="s">
        <v>65</v>
      </c>
      <c r="E26" s="19" t="s">
        <v>19</v>
      </c>
      <c r="F26" s="43">
        <v>1000</v>
      </c>
      <c r="G26" s="5">
        <v>4.25</v>
      </c>
      <c r="H26" s="8">
        <f t="shared" si="2"/>
        <v>4250</v>
      </c>
      <c r="I26" s="5">
        <f t="shared" si="3"/>
        <v>4.25</v>
      </c>
    </row>
    <row r="27" spans="2:9" ht="12.75">
      <c r="B27" s="9" t="s">
        <v>66</v>
      </c>
      <c r="E27" s="18" t="s">
        <v>19</v>
      </c>
      <c r="F27" s="43">
        <v>30</v>
      </c>
      <c r="G27" s="5">
        <v>8.5</v>
      </c>
      <c r="H27" s="8">
        <f t="shared" si="2"/>
        <v>255</v>
      </c>
      <c r="I27" s="5">
        <f t="shared" si="3"/>
        <v>0.255</v>
      </c>
    </row>
    <row r="28" spans="2:9" ht="12.75">
      <c r="B28" s="9" t="s">
        <v>67</v>
      </c>
      <c r="E28" s="18" t="s">
        <v>19</v>
      </c>
      <c r="F28" s="43">
        <v>1000</v>
      </c>
      <c r="G28" s="5">
        <v>1.03</v>
      </c>
      <c r="H28" s="8">
        <f t="shared" si="2"/>
        <v>1030</v>
      </c>
      <c r="I28" s="5">
        <f t="shared" si="3"/>
        <v>1.03</v>
      </c>
    </row>
    <row r="29" spans="2:9" ht="12.75">
      <c r="B29" s="9" t="s">
        <v>68</v>
      </c>
      <c r="E29" s="18" t="s">
        <v>19</v>
      </c>
      <c r="F29" s="43">
        <v>1000</v>
      </c>
      <c r="G29" s="5">
        <v>5.25</v>
      </c>
      <c r="H29" s="8">
        <f t="shared" si="2"/>
        <v>5250</v>
      </c>
      <c r="I29" s="5">
        <f t="shared" si="3"/>
        <v>5.25</v>
      </c>
    </row>
    <row r="30" spans="2:9" ht="12.75">
      <c r="B30" s="9" t="s">
        <v>69</v>
      </c>
      <c r="E30" s="18" t="s">
        <v>19</v>
      </c>
      <c r="F30" s="43">
        <v>3675</v>
      </c>
      <c r="G30" s="5">
        <v>0.4</v>
      </c>
      <c r="H30" s="8">
        <f t="shared" si="2"/>
        <v>1470</v>
      </c>
      <c r="I30" s="5">
        <f t="shared" si="3"/>
        <v>1.47</v>
      </c>
    </row>
    <row r="31" spans="2:9" ht="12.75">
      <c r="B31" s="9" t="s">
        <v>81</v>
      </c>
      <c r="E31" s="18" t="s">
        <v>19</v>
      </c>
      <c r="F31" s="43">
        <v>1100</v>
      </c>
      <c r="G31" s="5">
        <v>0.74</v>
      </c>
      <c r="H31" s="8">
        <f t="shared" si="2"/>
        <v>814</v>
      </c>
      <c r="I31" s="5">
        <f t="shared" si="3"/>
        <v>0.814</v>
      </c>
    </row>
    <row r="32" spans="2:9" ht="12.75">
      <c r="B32" s="9" t="s">
        <v>20</v>
      </c>
      <c r="E32" s="18" t="s">
        <v>21</v>
      </c>
      <c r="F32" s="43">
        <v>4367.2</v>
      </c>
      <c r="G32" s="5">
        <v>1</v>
      </c>
      <c r="H32" s="8">
        <f t="shared" si="2"/>
        <v>4367.2</v>
      </c>
      <c r="I32" s="5">
        <f t="shared" si="3"/>
        <v>4.3671999999999995</v>
      </c>
    </row>
    <row r="33" spans="2:9" ht="12.75">
      <c r="B33" t="s">
        <v>22</v>
      </c>
      <c r="E33" s="19" t="s">
        <v>21</v>
      </c>
      <c r="F33" s="43">
        <v>405.33</v>
      </c>
      <c r="G33" s="5">
        <v>1</v>
      </c>
      <c r="H33" s="8">
        <f t="shared" si="2"/>
        <v>405.33</v>
      </c>
      <c r="I33" s="5">
        <f t="shared" si="3"/>
        <v>0.40532999999999997</v>
      </c>
    </row>
    <row r="34" spans="2:9" ht="12.75">
      <c r="B34" t="s">
        <v>23</v>
      </c>
      <c r="E34" s="19" t="s">
        <v>21</v>
      </c>
      <c r="F34" s="43">
        <v>3486.3</v>
      </c>
      <c r="G34" s="5">
        <v>1</v>
      </c>
      <c r="H34" s="8">
        <f t="shared" si="2"/>
        <v>3486.3</v>
      </c>
      <c r="I34" s="5">
        <f t="shared" si="3"/>
        <v>3.4863000000000004</v>
      </c>
    </row>
    <row r="35" spans="2:9" ht="12.75">
      <c r="B35" t="s">
        <v>24</v>
      </c>
      <c r="E35" s="19" t="s">
        <v>21</v>
      </c>
      <c r="F35" s="43">
        <v>297.5</v>
      </c>
      <c r="G35" s="5">
        <v>1</v>
      </c>
      <c r="H35" s="8">
        <f t="shared" si="2"/>
        <v>297.5</v>
      </c>
      <c r="I35" s="5">
        <f t="shared" si="3"/>
        <v>0.2975</v>
      </c>
    </row>
    <row r="36" spans="2:9" ht="12.75">
      <c r="B36" t="s">
        <v>25</v>
      </c>
      <c r="E36" s="19" t="s">
        <v>21</v>
      </c>
      <c r="F36" s="43">
        <v>602.5</v>
      </c>
      <c r="G36" s="5">
        <v>1</v>
      </c>
      <c r="H36" s="8">
        <f t="shared" si="2"/>
        <v>602.5</v>
      </c>
      <c r="I36" s="5">
        <f t="shared" si="3"/>
        <v>0.6025</v>
      </c>
    </row>
    <row r="37" spans="2:9" ht="12.75">
      <c r="B37" t="s">
        <v>26</v>
      </c>
      <c r="E37" s="19" t="s">
        <v>27</v>
      </c>
      <c r="F37" s="43">
        <v>2920</v>
      </c>
      <c r="G37" s="5">
        <v>11.33</v>
      </c>
      <c r="H37" s="8">
        <f t="shared" si="2"/>
        <v>33083.6</v>
      </c>
      <c r="I37" s="5">
        <f t="shared" si="3"/>
        <v>33.0836</v>
      </c>
    </row>
    <row r="38" spans="2:9" ht="12.75">
      <c r="B38" s="9" t="s">
        <v>54</v>
      </c>
      <c r="E38" s="19" t="s">
        <v>27</v>
      </c>
      <c r="F38" s="43">
        <v>568</v>
      </c>
      <c r="G38" s="5">
        <f>ownlbr</f>
        <v>23.47</v>
      </c>
      <c r="H38" s="8">
        <f t="shared" si="2"/>
        <v>13330.96</v>
      </c>
      <c r="I38" s="5">
        <f t="shared" si="3"/>
        <v>13.33096</v>
      </c>
    </row>
    <row r="39" spans="2:9" ht="12.75">
      <c r="B39" t="s">
        <v>28</v>
      </c>
      <c r="E39" s="19" t="s">
        <v>21</v>
      </c>
      <c r="F39" s="43">
        <v>2316.49</v>
      </c>
      <c r="G39" s="5">
        <f>opint</f>
        <v>0.0475</v>
      </c>
      <c r="H39" s="33">
        <f t="shared" si="2"/>
        <v>110.03327499999999</v>
      </c>
      <c r="I39" s="33">
        <f t="shared" si="3"/>
        <v>0.11003327499999999</v>
      </c>
    </row>
    <row r="40" spans="2:9" ht="12.75">
      <c r="B40" s="6" t="s">
        <v>41</v>
      </c>
      <c r="F40" s="43"/>
      <c r="G40" s="5"/>
      <c r="H40" s="1">
        <f>SUM(H18:H39)</f>
        <v>165882.72027499997</v>
      </c>
      <c r="I40" s="1">
        <f t="shared" si="3"/>
        <v>165.88272027499997</v>
      </c>
    </row>
    <row r="41" spans="6:9" ht="12.75">
      <c r="F41" s="43"/>
      <c r="G41" s="5"/>
      <c r="H41" s="1"/>
      <c r="I41" s="5"/>
    </row>
    <row r="42" spans="2:9" ht="12.75">
      <c r="B42" s="6" t="s">
        <v>29</v>
      </c>
      <c r="F42" s="43"/>
      <c r="G42" s="5"/>
      <c r="H42" s="36">
        <f>+H15-H40</f>
        <v>83161.27972500003</v>
      </c>
      <c r="I42" s="36">
        <f>+H42/1000</f>
        <v>83.16127972500003</v>
      </c>
    </row>
    <row r="43" spans="6:9" ht="12.75">
      <c r="F43" s="43"/>
      <c r="G43" s="5"/>
      <c r="H43" s="1"/>
      <c r="I43" s="5"/>
    </row>
    <row r="44" spans="1:7" ht="12.75">
      <c r="A44" s="6" t="s">
        <v>30</v>
      </c>
      <c r="F44" s="43"/>
      <c r="G44" s="5"/>
    </row>
    <row r="45" spans="2:7" ht="12.75">
      <c r="B45" t="s">
        <v>31</v>
      </c>
      <c r="F45" s="43"/>
      <c r="G45" s="5"/>
    </row>
    <row r="46" spans="3:9" ht="12.75">
      <c r="C46" t="s">
        <v>32</v>
      </c>
      <c r="E46" s="19" t="s">
        <v>21</v>
      </c>
      <c r="F46" s="43">
        <v>10032.89</v>
      </c>
      <c r="G46" s="5">
        <v>1</v>
      </c>
      <c r="H46">
        <f aca="true" t="shared" si="4" ref="H46:H53">F46*G46</f>
        <v>10032.89</v>
      </c>
      <c r="I46" s="5">
        <f>+H46/1000</f>
        <v>10.03289</v>
      </c>
    </row>
    <row r="47" spans="3:9" ht="12.75">
      <c r="C47" t="s">
        <v>43</v>
      </c>
      <c r="E47" s="19" t="s">
        <v>21</v>
      </c>
      <c r="F47" s="43">
        <v>1152.12</v>
      </c>
      <c r="G47" s="5">
        <v>1</v>
      </c>
      <c r="H47">
        <f t="shared" si="4"/>
        <v>1152.12</v>
      </c>
      <c r="I47" s="5">
        <f aca="true" t="shared" si="5" ref="I47:I54">+H47/1000</f>
        <v>1.1521199999999998</v>
      </c>
    </row>
    <row r="48" spans="3:9" ht="12.75">
      <c r="C48" t="s">
        <v>33</v>
      </c>
      <c r="E48" s="19" t="s">
        <v>21</v>
      </c>
      <c r="F48" s="43">
        <v>374.38</v>
      </c>
      <c r="G48" s="5">
        <v>1</v>
      </c>
      <c r="H48">
        <f t="shared" si="4"/>
        <v>374.38</v>
      </c>
      <c r="I48" s="5">
        <f t="shared" si="5"/>
        <v>0.37438</v>
      </c>
    </row>
    <row r="49" spans="3:9" ht="12.75">
      <c r="C49" t="s">
        <v>34</v>
      </c>
      <c r="E49" s="19" t="s">
        <v>21</v>
      </c>
      <c r="F49" s="43">
        <v>2166.64</v>
      </c>
      <c r="G49" s="5">
        <v>1</v>
      </c>
      <c r="H49">
        <f t="shared" si="4"/>
        <v>2166.64</v>
      </c>
      <c r="I49" s="5">
        <f t="shared" si="5"/>
        <v>2.1666399999999997</v>
      </c>
    </row>
    <row r="50" spans="3:9" ht="12.75">
      <c r="C50" t="s">
        <v>35</v>
      </c>
      <c r="E50" s="19" t="s">
        <v>21</v>
      </c>
      <c r="F50" s="43">
        <v>1786.64</v>
      </c>
      <c r="G50" s="5">
        <v>1</v>
      </c>
      <c r="H50">
        <f t="shared" si="4"/>
        <v>1786.64</v>
      </c>
      <c r="I50" s="5">
        <f t="shared" si="5"/>
        <v>1.78664</v>
      </c>
    </row>
    <row r="51" spans="2:9" ht="12.75">
      <c r="B51" s="9" t="s">
        <v>55</v>
      </c>
      <c r="E51" s="18" t="s">
        <v>21</v>
      </c>
      <c r="F51" s="43">
        <v>125000</v>
      </c>
      <c r="G51" s="5">
        <f>Retlivint</f>
        <v>0.03625</v>
      </c>
      <c r="H51">
        <f t="shared" si="4"/>
        <v>4531.25</v>
      </c>
      <c r="I51" s="5">
        <f t="shared" si="5"/>
        <v>4.53125</v>
      </c>
    </row>
    <row r="52" spans="2:9" ht="12.75">
      <c r="B52" s="9" t="s">
        <v>36</v>
      </c>
      <c r="E52" s="19" t="s">
        <v>21</v>
      </c>
      <c r="F52" s="43">
        <v>320.47</v>
      </c>
      <c r="G52" s="5">
        <v>1</v>
      </c>
      <c r="H52">
        <f t="shared" si="4"/>
        <v>320.47</v>
      </c>
      <c r="I52" s="5">
        <f t="shared" si="5"/>
        <v>0.32047000000000003</v>
      </c>
    </row>
    <row r="53" spans="2:9" ht="12.75">
      <c r="B53" t="s">
        <v>37</v>
      </c>
      <c r="E53" s="19" t="s">
        <v>21</v>
      </c>
      <c r="F53" s="43">
        <v>3000</v>
      </c>
      <c r="G53" s="5">
        <v>1</v>
      </c>
      <c r="H53" s="7">
        <f t="shared" si="4"/>
        <v>3000</v>
      </c>
      <c r="I53" s="7">
        <f t="shared" si="5"/>
        <v>3</v>
      </c>
    </row>
    <row r="54" spans="2:9" ht="12.75">
      <c r="B54" s="6" t="s">
        <v>42</v>
      </c>
      <c r="H54" s="1">
        <f>SUM(H46:H53)</f>
        <v>23364.39</v>
      </c>
      <c r="I54" s="1">
        <f t="shared" si="5"/>
        <v>23.36439</v>
      </c>
    </row>
    <row r="55" spans="8:9" ht="12.75">
      <c r="H55" s="1"/>
      <c r="I55" s="5"/>
    </row>
    <row r="56" spans="2:9" ht="12.75">
      <c r="B56" s="6" t="s">
        <v>38</v>
      </c>
      <c r="H56" s="36">
        <f>+H40+H54</f>
        <v>189247.11027499998</v>
      </c>
      <c r="I56" s="36">
        <f>+H56/1000</f>
        <v>189.24711027499998</v>
      </c>
    </row>
    <row r="57" spans="8:9" ht="12.75">
      <c r="H57" s="1"/>
      <c r="I57" s="5"/>
    </row>
    <row r="58" spans="2:9" ht="13.5" thickBot="1">
      <c r="B58" s="6" t="s">
        <v>77</v>
      </c>
      <c r="H58" s="37">
        <f>+H15-H56</f>
        <v>59796.889725000015</v>
      </c>
      <c r="I58" s="37">
        <f>+H58/1000</f>
        <v>59.796889725000014</v>
      </c>
    </row>
    <row r="59" ht="13.5" thickTop="1"/>
  </sheetData>
  <sheetProtection/>
  <mergeCells count="1">
    <mergeCell ref="B3:E3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="140" zoomScaleNormal="140" zoomScalePageLayoutView="0" workbookViewId="0" topLeftCell="A1">
      <selection activeCell="H16" sqref="H16:I16"/>
    </sheetView>
  </sheetViews>
  <sheetFormatPr defaultColWidth="9.140625" defaultRowHeight="12.75"/>
  <cols>
    <col min="1" max="1" width="1.28515625" style="0" customWidth="1"/>
    <col min="2" max="2" width="9.7109375" style="0" customWidth="1"/>
    <col min="3" max="3" width="10.8515625" style="0" customWidth="1"/>
    <col min="5" max="5" width="9.140625" style="19" customWidth="1"/>
    <col min="6" max="6" width="13.7109375" style="19" customWidth="1"/>
    <col min="8" max="8" width="13.7109375" style="0" customWidth="1"/>
    <col min="9" max="9" width="10.140625" style="0" bestFit="1" customWidth="1"/>
  </cols>
  <sheetData>
    <row r="1" spans="2:5" ht="15.75">
      <c r="B1" s="24" t="s">
        <v>86</v>
      </c>
      <c r="C1" s="22"/>
      <c r="D1" s="22"/>
      <c r="E1" s="22"/>
    </row>
    <row r="2" spans="2:5" ht="15.75">
      <c r="B2" s="46" t="s">
        <v>88</v>
      </c>
      <c r="C2" s="22"/>
      <c r="D2" s="22"/>
      <c r="E2" s="22"/>
    </row>
    <row r="3" spans="2:5" ht="15.75">
      <c r="B3" s="24" t="s">
        <v>89</v>
      </c>
      <c r="C3" s="22"/>
      <c r="D3" s="22"/>
      <c r="E3" s="22"/>
    </row>
    <row r="4" spans="2:5" ht="15.75">
      <c r="B4" s="24"/>
      <c r="C4" s="22"/>
      <c r="D4" s="22"/>
      <c r="E4" s="22"/>
    </row>
    <row r="5" spans="1:9" ht="12.75">
      <c r="A5" s="29"/>
      <c r="B5" s="29"/>
      <c r="C5" s="26"/>
      <c r="D5" s="27"/>
      <c r="E5" s="28"/>
      <c r="F5" s="29" t="s">
        <v>0</v>
      </c>
      <c r="G5" s="26"/>
      <c r="H5" s="27"/>
      <c r="I5" s="28"/>
    </row>
    <row r="6" spans="1:9" ht="12.75">
      <c r="A6" s="25"/>
      <c r="B6" s="25"/>
      <c r="C6" s="10"/>
      <c r="D6" s="10" t="s">
        <v>1</v>
      </c>
      <c r="E6" s="10"/>
      <c r="F6" s="10" t="s">
        <v>2</v>
      </c>
      <c r="G6" s="10" t="s">
        <v>3</v>
      </c>
      <c r="H6" s="10" t="s">
        <v>4</v>
      </c>
      <c r="I6" s="10" t="s">
        <v>5</v>
      </c>
    </row>
    <row r="7" spans="1:9" ht="12.75">
      <c r="A7" s="32"/>
      <c r="B7" s="32"/>
      <c r="C7" s="11"/>
      <c r="D7" s="30" t="s">
        <v>6</v>
      </c>
      <c r="E7" s="11" t="s">
        <v>7</v>
      </c>
      <c r="F7" s="11" t="s">
        <v>8</v>
      </c>
      <c r="G7" s="11" t="s">
        <v>9</v>
      </c>
      <c r="H7" s="11"/>
      <c r="I7" s="11" t="s">
        <v>10</v>
      </c>
    </row>
    <row r="8" ht="12.75">
      <c r="A8" s="6" t="s">
        <v>11</v>
      </c>
    </row>
    <row r="9" spans="2:10" ht="12.75">
      <c r="B9" s="9" t="s">
        <v>90</v>
      </c>
      <c r="D9" s="5">
        <v>145</v>
      </c>
      <c r="E9" s="18" t="s">
        <v>18</v>
      </c>
      <c r="F9" s="45">
        <v>545</v>
      </c>
      <c r="G9" s="8">
        <v>1.55</v>
      </c>
      <c r="H9" s="8">
        <f>D9*F9*G9</f>
        <v>122488.75</v>
      </c>
      <c r="I9" s="8">
        <f>H9/1000</f>
        <v>122.48875</v>
      </c>
      <c r="J9" s="4"/>
    </row>
    <row r="10" spans="2:10" ht="12.75">
      <c r="B10" s="9" t="s">
        <v>91</v>
      </c>
      <c r="D10" s="5">
        <v>155</v>
      </c>
      <c r="E10" s="18" t="s">
        <v>18</v>
      </c>
      <c r="F10" s="45">
        <v>545</v>
      </c>
      <c r="G10" s="8">
        <v>1.47</v>
      </c>
      <c r="H10" s="8">
        <f aca="true" t="shared" si="0" ref="H10:H16">D10*F10*G10</f>
        <v>124178.25</v>
      </c>
      <c r="I10" s="8">
        <f aca="true" t="shared" si="1" ref="I10:I17">H10/1000</f>
        <v>124.17825</v>
      </c>
      <c r="J10" s="4"/>
    </row>
    <row r="11" spans="2:10" ht="12.75">
      <c r="B11" s="9" t="s">
        <v>56</v>
      </c>
      <c r="D11" s="5">
        <v>175</v>
      </c>
      <c r="E11" s="18" t="s">
        <v>18</v>
      </c>
      <c r="F11" s="45">
        <v>150</v>
      </c>
      <c r="G11" s="8">
        <v>0.31</v>
      </c>
      <c r="H11" s="8">
        <f t="shared" si="0"/>
        <v>8137.5</v>
      </c>
      <c r="I11" s="8">
        <f t="shared" si="1"/>
        <v>8.1375</v>
      </c>
      <c r="J11" s="4"/>
    </row>
    <row r="12" spans="2:10" ht="12.75">
      <c r="B12" s="9" t="s">
        <v>57</v>
      </c>
      <c r="D12" s="5">
        <v>225</v>
      </c>
      <c r="E12" s="18" t="s">
        <v>18</v>
      </c>
      <c r="F12" s="45">
        <v>5</v>
      </c>
      <c r="G12" s="8">
        <v>0.54</v>
      </c>
      <c r="H12" s="8">
        <f t="shared" si="0"/>
        <v>607.5</v>
      </c>
      <c r="I12" s="8">
        <f t="shared" si="1"/>
        <v>0.6075</v>
      </c>
      <c r="J12" s="4"/>
    </row>
    <row r="13" spans="2:10" ht="12.75">
      <c r="B13" s="9" t="s">
        <v>71</v>
      </c>
      <c r="D13" s="5">
        <v>140</v>
      </c>
      <c r="E13" s="18" t="s">
        <v>18</v>
      </c>
      <c r="F13" s="45">
        <v>16</v>
      </c>
      <c r="G13" s="8">
        <v>0.65</v>
      </c>
      <c r="H13" s="8">
        <f t="shared" si="0"/>
        <v>1456</v>
      </c>
      <c r="I13" s="8">
        <f t="shared" si="1"/>
        <v>1.456</v>
      </c>
      <c r="J13" s="4"/>
    </row>
    <row r="14" spans="2:10" ht="12.75">
      <c r="B14" s="9" t="s">
        <v>60</v>
      </c>
      <c r="D14" s="5">
        <v>10</v>
      </c>
      <c r="E14" s="18" t="s">
        <v>18</v>
      </c>
      <c r="F14" s="45">
        <v>1000</v>
      </c>
      <c r="G14" s="8">
        <v>1.54</v>
      </c>
      <c r="H14" s="8">
        <f t="shared" si="0"/>
        <v>15400</v>
      </c>
      <c r="I14" s="8">
        <f t="shared" si="1"/>
        <v>15.4</v>
      </c>
      <c r="J14" s="4"/>
    </row>
    <row r="15" spans="2:10" ht="12.75">
      <c r="B15" s="9" t="s">
        <v>59</v>
      </c>
      <c r="D15" s="5">
        <v>12</v>
      </c>
      <c r="E15" s="18" t="s">
        <v>18</v>
      </c>
      <c r="F15" s="45">
        <v>15</v>
      </c>
      <c r="G15" s="8">
        <v>2.5</v>
      </c>
      <c r="H15" s="53">
        <f>D15*F15*G15</f>
        <v>450</v>
      </c>
      <c r="I15" s="53">
        <f>H15/1000</f>
        <v>0.45</v>
      </c>
      <c r="J15" s="4"/>
    </row>
    <row r="16" spans="2:10" ht="12.75">
      <c r="B16" s="9" t="s">
        <v>59</v>
      </c>
      <c r="D16" s="5">
        <v>8</v>
      </c>
      <c r="E16" s="18" t="s">
        <v>18</v>
      </c>
      <c r="F16" s="45">
        <v>15</v>
      </c>
      <c r="G16" s="8">
        <v>0.65</v>
      </c>
      <c r="H16" s="33">
        <f t="shared" si="0"/>
        <v>78</v>
      </c>
      <c r="I16" s="33">
        <f t="shared" si="1"/>
        <v>0.078</v>
      </c>
      <c r="J16" s="4"/>
    </row>
    <row r="17" spans="2:9" ht="12.75">
      <c r="B17" s="6" t="s">
        <v>40</v>
      </c>
      <c r="D17" s="9"/>
      <c r="F17" s="45"/>
      <c r="H17" s="1">
        <f>SUM(H9:H16)</f>
        <v>272796</v>
      </c>
      <c r="I17" s="1">
        <f t="shared" si="1"/>
        <v>272.796</v>
      </c>
    </row>
    <row r="18" spans="4:9" ht="12.75">
      <c r="D18" s="9"/>
      <c r="F18" s="45"/>
      <c r="H18" s="3"/>
      <c r="I18" s="5"/>
    </row>
    <row r="19" spans="1:6" ht="12.75">
      <c r="A19" s="6" t="s">
        <v>13</v>
      </c>
      <c r="F19" s="45"/>
    </row>
    <row r="20" spans="2:9" ht="12.75">
      <c r="B20" s="9" t="s">
        <v>14</v>
      </c>
      <c r="E20" s="18" t="s">
        <v>15</v>
      </c>
      <c r="F20" s="43">
        <v>329.4</v>
      </c>
      <c r="G20" s="20">
        <f>alfalfa</f>
        <v>210</v>
      </c>
      <c r="H20" s="8">
        <f aca="true" t="shared" si="2" ref="H20:H44">+F20*G20</f>
        <v>69174</v>
      </c>
      <c r="I20" s="5">
        <f aca="true" t="shared" si="3" ref="I20:I45">+H20/1000</f>
        <v>69.174</v>
      </c>
    </row>
    <row r="21" spans="2:9" ht="12.75">
      <c r="B21" s="9" t="s">
        <v>16</v>
      </c>
      <c r="E21" s="18" t="s">
        <v>12</v>
      </c>
      <c r="F21" s="43">
        <v>202.4</v>
      </c>
      <c r="G21" s="20">
        <v>10.43</v>
      </c>
      <c r="H21" s="8">
        <f>+F21*G21</f>
        <v>2111.032</v>
      </c>
      <c r="I21" s="5">
        <f>+H21/1000</f>
        <v>2.1110320000000002</v>
      </c>
    </row>
    <row r="22" spans="2:9" ht="12.75">
      <c r="B22" s="9" t="s">
        <v>62</v>
      </c>
      <c r="E22" s="18" t="s">
        <v>12</v>
      </c>
      <c r="F22" s="43">
        <v>135</v>
      </c>
      <c r="G22" s="20">
        <v>10.35</v>
      </c>
      <c r="H22" s="8">
        <f t="shared" si="2"/>
        <v>1397.25</v>
      </c>
      <c r="I22" s="5">
        <f t="shared" si="3"/>
        <v>1.39725</v>
      </c>
    </row>
    <row r="23" spans="2:9" ht="12.75">
      <c r="B23" s="9" t="s">
        <v>63</v>
      </c>
      <c r="E23" s="18" t="s">
        <v>18</v>
      </c>
      <c r="F23" s="43">
        <v>8040</v>
      </c>
      <c r="G23" s="20">
        <f>salt</f>
        <v>0.15</v>
      </c>
      <c r="H23" s="8">
        <f t="shared" si="2"/>
        <v>1206</v>
      </c>
      <c r="I23" s="5">
        <f t="shared" si="3"/>
        <v>1.206</v>
      </c>
    </row>
    <row r="24" spans="2:9" ht="12.75">
      <c r="B24" s="9" t="s">
        <v>17</v>
      </c>
      <c r="E24" s="18" t="s">
        <v>39</v>
      </c>
      <c r="F24" s="43">
        <v>1272.9</v>
      </c>
      <c r="G24" s="5">
        <f>fed</f>
        <v>1.35</v>
      </c>
      <c r="H24" s="8">
        <f t="shared" si="2"/>
        <v>1718.4150000000002</v>
      </c>
      <c r="I24" s="5">
        <f t="shared" si="3"/>
        <v>1.7184150000000002</v>
      </c>
    </row>
    <row r="25" spans="2:9" ht="12.75">
      <c r="B25" s="9" t="s">
        <v>64</v>
      </c>
      <c r="E25" s="18" t="s">
        <v>39</v>
      </c>
      <c r="F25" s="44">
        <v>887.1</v>
      </c>
      <c r="G25" s="5">
        <v>22</v>
      </c>
      <c r="H25" s="8">
        <f t="shared" si="2"/>
        <v>19516.2</v>
      </c>
      <c r="I25" s="5">
        <f t="shared" si="3"/>
        <v>19.5162</v>
      </c>
    </row>
    <row r="26" spans="2:9" ht="12.75">
      <c r="B26" s="9" t="s">
        <v>92</v>
      </c>
      <c r="E26" s="18" t="s">
        <v>19</v>
      </c>
      <c r="F26" s="44">
        <v>1000</v>
      </c>
      <c r="G26" s="5">
        <v>5</v>
      </c>
      <c r="H26" s="8">
        <f t="shared" si="2"/>
        <v>5000</v>
      </c>
      <c r="I26" s="5">
        <f t="shared" si="3"/>
        <v>5</v>
      </c>
    </row>
    <row r="27" spans="2:9" ht="12.75">
      <c r="B27" s="9" t="s">
        <v>96</v>
      </c>
      <c r="E27" s="18" t="s">
        <v>19</v>
      </c>
      <c r="F27" s="44">
        <v>1100</v>
      </c>
      <c r="G27" s="5">
        <v>9</v>
      </c>
      <c r="H27" s="8">
        <f t="shared" si="2"/>
        <v>9900</v>
      </c>
      <c r="I27" s="5">
        <f t="shared" si="3"/>
        <v>9.9</v>
      </c>
    </row>
    <row r="28" spans="2:9" ht="12.75">
      <c r="B28" s="9" t="s">
        <v>93</v>
      </c>
      <c r="E28" s="18" t="s">
        <v>19</v>
      </c>
      <c r="F28" s="43">
        <v>20</v>
      </c>
      <c r="G28" s="20">
        <v>1.5</v>
      </c>
      <c r="H28" s="8">
        <f t="shared" si="2"/>
        <v>30</v>
      </c>
      <c r="I28" s="5">
        <f t="shared" si="3"/>
        <v>0.03</v>
      </c>
    </row>
    <row r="29" spans="2:9" ht="12.75">
      <c r="B29" s="9" t="s">
        <v>65</v>
      </c>
      <c r="E29" s="18" t="s">
        <v>19</v>
      </c>
      <c r="F29" s="43">
        <v>1000</v>
      </c>
      <c r="G29" s="5">
        <v>4.25</v>
      </c>
      <c r="H29" s="8">
        <f t="shared" si="2"/>
        <v>4250</v>
      </c>
      <c r="I29" s="5">
        <f t="shared" si="3"/>
        <v>4.25</v>
      </c>
    </row>
    <row r="30" spans="2:9" ht="12.75">
      <c r="B30" s="9" t="s">
        <v>75</v>
      </c>
      <c r="E30" s="18" t="s">
        <v>19</v>
      </c>
      <c r="F30" s="43">
        <v>30</v>
      </c>
      <c r="G30" s="5">
        <v>8.5</v>
      </c>
      <c r="H30" s="8">
        <f t="shared" si="2"/>
        <v>255</v>
      </c>
      <c r="I30" s="5">
        <f t="shared" si="3"/>
        <v>0.255</v>
      </c>
    </row>
    <row r="31" spans="2:9" ht="12.75">
      <c r="B31" s="9" t="s">
        <v>67</v>
      </c>
      <c r="E31" s="18" t="s">
        <v>19</v>
      </c>
      <c r="F31" s="43">
        <v>10300</v>
      </c>
      <c r="G31" s="5">
        <f>wlassess</f>
        <v>0.1</v>
      </c>
      <c r="H31" s="8">
        <f t="shared" si="2"/>
        <v>1030</v>
      </c>
      <c r="I31" s="5">
        <f t="shared" si="3"/>
        <v>1.03</v>
      </c>
    </row>
    <row r="32" spans="2:9" ht="12.75">
      <c r="B32" s="9" t="s">
        <v>82</v>
      </c>
      <c r="E32" s="18" t="s">
        <v>19</v>
      </c>
      <c r="F32" s="43">
        <v>1100</v>
      </c>
      <c r="G32" s="5">
        <v>1.05</v>
      </c>
      <c r="H32" s="8">
        <f t="shared" si="2"/>
        <v>1155</v>
      </c>
      <c r="I32" s="5">
        <f t="shared" si="3"/>
        <v>1.155</v>
      </c>
    </row>
    <row r="33" spans="2:9" ht="12.75">
      <c r="B33" s="9" t="s">
        <v>94</v>
      </c>
      <c r="E33" s="18" t="s">
        <v>19</v>
      </c>
      <c r="F33" s="43">
        <v>1090</v>
      </c>
      <c r="G33" s="5">
        <v>42.5</v>
      </c>
      <c r="H33" s="8">
        <f t="shared" si="2"/>
        <v>46325</v>
      </c>
      <c r="I33" s="5">
        <f t="shared" si="3"/>
        <v>46.325</v>
      </c>
    </row>
    <row r="34" spans="2:9" ht="12.75">
      <c r="B34" s="9" t="s">
        <v>68</v>
      </c>
      <c r="E34" s="18" t="s">
        <v>19</v>
      </c>
      <c r="F34" s="43">
        <v>1000</v>
      </c>
      <c r="G34" s="5">
        <v>5.25</v>
      </c>
      <c r="H34" s="8">
        <f t="shared" si="2"/>
        <v>5250</v>
      </c>
      <c r="I34" s="5">
        <f t="shared" si="3"/>
        <v>5.25</v>
      </c>
    </row>
    <row r="35" spans="2:9" ht="12.75">
      <c r="B35" s="9" t="s">
        <v>69</v>
      </c>
      <c r="E35" s="18" t="s">
        <v>19</v>
      </c>
      <c r="F35" s="43">
        <v>3675</v>
      </c>
      <c r="G35" s="5">
        <v>0.4</v>
      </c>
      <c r="H35" s="8">
        <f t="shared" si="2"/>
        <v>1470</v>
      </c>
      <c r="I35" s="5">
        <f t="shared" si="3"/>
        <v>1.47</v>
      </c>
    </row>
    <row r="36" spans="2:9" ht="12.75">
      <c r="B36" s="9" t="s">
        <v>95</v>
      </c>
      <c r="E36" s="18" t="s">
        <v>19</v>
      </c>
      <c r="F36" s="43">
        <v>1100</v>
      </c>
      <c r="G36" s="5">
        <v>1</v>
      </c>
      <c r="H36" s="8">
        <f t="shared" si="2"/>
        <v>1100</v>
      </c>
      <c r="I36" s="5">
        <f t="shared" si="3"/>
        <v>1.1</v>
      </c>
    </row>
    <row r="37" spans="2:9" ht="12.75">
      <c r="B37" s="9" t="s">
        <v>20</v>
      </c>
      <c r="E37" s="18" t="s">
        <v>21</v>
      </c>
      <c r="F37" s="43">
        <v>4367.2</v>
      </c>
      <c r="G37" s="5">
        <v>1</v>
      </c>
      <c r="H37" s="8">
        <f t="shared" si="2"/>
        <v>4367.2</v>
      </c>
      <c r="I37" s="5">
        <f t="shared" si="3"/>
        <v>4.3671999999999995</v>
      </c>
    </row>
    <row r="38" spans="2:9" ht="12.75">
      <c r="B38" t="s">
        <v>22</v>
      </c>
      <c r="E38" s="19" t="s">
        <v>21</v>
      </c>
      <c r="F38" s="43">
        <v>405.3</v>
      </c>
      <c r="G38" s="5">
        <v>1</v>
      </c>
      <c r="H38" s="8">
        <f t="shared" si="2"/>
        <v>405.3</v>
      </c>
      <c r="I38" s="5">
        <f t="shared" si="3"/>
        <v>0.4053</v>
      </c>
    </row>
    <row r="39" spans="2:9" ht="12.75">
      <c r="B39" t="s">
        <v>23</v>
      </c>
      <c r="E39" s="19" t="s">
        <v>21</v>
      </c>
      <c r="F39" s="43">
        <v>3486.3</v>
      </c>
      <c r="G39" s="5">
        <v>1</v>
      </c>
      <c r="H39" s="8">
        <f t="shared" si="2"/>
        <v>3486.3</v>
      </c>
      <c r="I39" s="5">
        <f t="shared" si="3"/>
        <v>3.4863000000000004</v>
      </c>
    </row>
    <row r="40" spans="2:9" ht="12.75">
      <c r="B40" t="s">
        <v>24</v>
      </c>
      <c r="E40" s="19" t="s">
        <v>21</v>
      </c>
      <c r="F40" s="43">
        <v>290</v>
      </c>
      <c r="G40" s="5">
        <v>1</v>
      </c>
      <c r="H40" s="8">
        <f t="shared" si="2"/>
        <v>290</v>
      </c>
      <c r="I40" s="5">
        <f t="shared" si="3"/>
        <v>0.29</v>
      </c>
    </row>
    <row r="41" spans="2:9" ht="12.75">
      <c r="B41" t="s">
        <v>25</v>
      </c>
      <c r="E41" s="19" t="s">
        <v>21</v>
      </c>
      <c r="F41" s="43">
        <v>782.5</v>
      </c>
      <c r="G41" s="5">
        <v>1</v>
      </c>
      <c r="H41" s="8">
        <f t="shared" si="2"/>
        <v>782.5</v>
      </c>
      <c r="I41" s="5">
        <f t="shared" si="3"/>
        <v>0.7825</v>
      </c>
    </row>
    <row r="42" spans="2:9" ht="12.75">
      <c r="B42" t="s">
        <v>26</v>
      </c>
      <c r="E42" s="19" t="s">
        <v>27</v>
      </c>
      <c r="F42" s="43">
        <v>2920</v>
      </c>
      <c r="G42" s="5">
        <v>11.33</v>
      </c>
      <c r="H42" s="8">
        <f t="shared" si="2"/>
        <v>33083.6</v>
      </c>
      <c r="I42" s="5">
        <f t="shared" si="3"/>
        <v>33.0836</v>
      </c>
    </row>
    <row r="43" spans="2:9" ht="12.75">
      <c r="B43" s="9" t="s">
        <v>54</v>
      </c>
      <c r="E43" s="19" t="s">
        <v>27</v>
      </c>
      <c r="F43" s="43">
        <v>568</v>
      </c>
      <c r="G43" s="5">
        <f>ownlbr</f>
        <v>23.47</v>
      </c>
      <c r="H43" s="8">
        <f t="shared" si="2"/>
        <v>13330.96</v>
      </c>
      <c r="I43" s="5">
        <f t="shared" si="3"/>
        <v>13.33096</v>
      </c>
    </row>
    <row r="44" spans="2:9" ht="12.75">
      <c r="B44" t="s">
        <v>28</v>
      </c>
      <c r="E44" s="19" t="s">
        <v>21</v>
      </c>
      <c r="F44" s="43">
        <v>9841.01</v>
      </c>
      <c r="G44" s="5">
        <f>opint</f>
        <v>0.0475</v>
      </c>
      <c r="H44" s="33">
        <f t="shared" si="2"/>
        <v>467.44797500000004</v>
      </c>
      <c r="I44" s="33">
        <f t="shared" si="3"/>
        <v>0.467447975</v>
      </c>
    </row>
    <row r="45" spans="2:11" ht="12.75">
      <c r="B45" s="6" t="s">
        <v>41</v>
      </c>
      <c r="F45" s="43"/>
      <c r="G45" s="5"/>
      <c r="H45" s="1">
        <f>SUM(H20:H44)</f>
        <v>227101.20497499997</v>
      </c>
      <c r="I45" s="1">
        <f t="shared" si="3"/>
        <v>227.10120497499997</v>
      </c>
      <c r="K45" s="52"/>
    </row>
    <row r="46" spans="6:9" ht="12.75">
      <c r="F46" s="43"/>
      <c r="G46" s="5"/>
      <c r="H46" s="1"/>
      <c r="I46" s="5"/>
    </row>
    <row r="47" spans="2:9" ht="12.75">
      <c r="B47" s="6" t="s">
        <v>29</v>
      </c>
      <c r="F47" s="43"/>
      <c r="G47" s="5"/>
      <c r="H47" s="36">
        <f>+H17-H45</f>
        <v>45694.79502500003</v>
      </c>
      <c r="I47" s="36">
        <f>+H47/1000</f>
        <v>45.694795025000026</v>
      </c>
    </row>
    <row r="48" spans="6:9" ht="12.75">
      <c r="F48" s="43"/>
      <c r="G48" s="5"/>
      <c r="H48" s="1"/>
      <c r="I48" s="5"/>
    </row>
    <row r="49" spans="1:7" ht="12.75">
      <c r="A49" s="6" t="s">
        <v>30</v>
      </c>
      <c r="F49" s="43"/>
      <c r="G49" s="5"/>
    </row>
    <row r="50" spans="2:7" ht="12.75">
      <c r="B50" t="s">
        <v>31</v>
      </c>
      <c r="F50" s="43"/>
      <c r="G50" s="5"/>
    </row>
    <row r="51" spans="3:9" ht="12.75">
      <c r="C51" t="s">
        <v>32</v>
      </c>
      <c r="E51" s="19" t="s">
        <v>21</v>
      </c>
      <c r="F51" s="43">
        <v>10032.89</v>
      </c>
      <c r="G51" s="5">
        <v>1</v>
      </c>
      <c r="H51">
        <f>F51*G51</f>
        <v>10032.89</v>
      </c>
      <c r="I51" s="5">
        <f>+H51/1000</f>
        <v>10.03289</v>
      </c>
    </row>
    <row r="52" spans="3:9" ht="12.75">
      <c r="C52" t="s">
        <v>43</v>
      </c>
      <c r="E52" s="19" t="s">
        <v>21</v>
      </c>
      <c r="F52" s="43">
        <v>1666.28</v>
      </c>
      <c r="G52" s="5">
        <v>1</v>
      </c>
      <c r="H52">
        <f aca="true" t="shared" si="4" ref="H52:H57">F52*G52</f>
        <v>1666.28</v>
      </c>
      <c r="I52" s="5">
        <f aca="true" t="shared" si="5" ref="I52:I59">+H52/1000</f>
        <v>1.66628</v>
      </c>
    </row>
    <row r="53" spans="3:9" ht="12.75">
      <c r="C53" t="s">
        <v>33</v>
      </c>
      <c r="E53" s="19" t="s">
        <v>21</v>
      </c>
      <c r="F53" s="43">
        <v>370.45</v>
      </c>
      <c r="G53" s="5">
        <v>1</v>
      </c>
      <c r="H53">
        <f t="shared" si="4"/>
        <v>370.45</v>
      </c>
      <c r="I53" s="5">
        <f t="shared" si="5"/>
        <v>0.37045</v>
      </c>
    </row>
    <row r="54" spans="3:9" ht="12.75">
      <c r="C54" t="s">
        <v>34</v>
      </c>
      <c r="E54" s="19" t="s">
        <v>21</v>
      </c>
      <c r="F54" s="43">
        <v>2135.88</v>
      </c>
      <c r="G54" s="5">
        <v>1</v>
      </c>
      <c r="H54">
        <f t="shared" si="4"/>
        <v>2135.88</v>
      </c>
      <c r="I54" s="5">
        <f t="shared" si="5"/>
        <v>2.1358800000000002</v>
      </c>
    </row>
    <row r="55" spans="3:9" ht="12.75">
      <c r="C55" t="s">
        <v>35</v>
      </c>
      <c r="E55" s="19" t="s">
        <v>21</v>
      </c>
      <c r="F55" s="43">
        <v>1786.64</v>
      </c>
      <c r="G55" s="5">
        <v>1</v>
      </c>
      <c r="H55">
        <f t="shared" si="4"/>
        <v>1786.64</v>
      </c>
      <c r="I55" s="5">
        <f t="shared" si="5"/>
        <v>1.78664</v>
      </c>
    </row>
    <row r="56" spans="2:9" ht="12.75">
      <c r="B56" s="9" t="s">
        <v>55</v>
      </c>
      <c r="E56" s="18" t="s">
        <v>21</v>
      </c>
      <c r="F56" s="43">
        <v>136000</v>
      </c>
      <c r="G56" s="5">
        <f>Retlivint</f>
        <v>0.03625</v>
      </c>
      <c r="H56">
        <f t="shared" si="4"/>
        <v>4930</v>
      </c>
      <c r="I56" s="5">
        <f t="shared" si="5"/>
        <v>4.93</v>
      </c>
    </row>
    <row r="57" spans="2:9" ht="12.75">
      <c r="B57" s="9" t="s">
        <v>36</v>
      </c>
      <c r="E57" s="19" t="s">
        <v>21</v>
      </c>
      <c r="F57" s="43">
        <v>344.23</v>
      </c>
      <c r="G57" s="5">
        <v>1</v>
      </c>
      <c r="H57">
        <f t="shared" si="4"/>
        <v>344.23</v>
      </c>
      <c r="I57" s="5">
        <f t="shared" si="5"/>
        <v>0.34423000000000004</v>
      </c>
    </row>
    <row r="58" spans="2:9" ht="12.75">
      <c r="B58" t="s">
        <v>37</v>
      </c>
      <c r="E58" s="19" t="s">
        <v>21</v>
      </c>
      <c r="F58" s="43">
        <v>5600</v>
      </c>
      <c r="G58" s="5">
        <v>1</v>
      </c>
      <c r="H58" s="34">
        <f>F58*G58</f>
        <v>5600</v>
      </c>
      <c r="I58" s="34">
        <f t="shared" si="5"/>
        <v>5.6</v>
      </c>
    </row>
    <row r="59" spans="2:9" ht="12.75">
      <c r="B59" s="6" t="s">
        <v>42</v>
      </c>
      <c r="H59" s="1">
        <f>SUM(H51:H58)</f>
        <v>26866.37</v>
      </c>
      <c r="I59" s="1">
        <f t="shared" si="5"/>
        <v>26.86637</v>
      </c>
    </row>
    <row r="60" spans="8:9" ht="12.75">
      <c r="H60" s="1"/>
      <c r="I60" s="5"/>
    </row>
    <row r="61" spans="2:9" ht="12.75">
      <c r="B61" s="6" t="s">
        <v>38</v>
      </c>
      <c r="H61" s="36">
        <f>+H45+H59</f>
        <v>253967.57497499997</v>
      </c>
      <c r="I61" s="36">
        <f>+H61/1000</f>
        <v>253.96757497499996</v>
      </c>
    </row>
    <row r="62" spans="8:9" ht="12.75">
      <c r="H62" s="1"/>
      <c r="I62" s="5"/>
    </row>
    <row r="63" spans="2:9" ht="13.5" thickBot="1">
      <c r="B63" s="6" t="s">
        <v>77</v>
      </c>
      <c r="C63" s="6"/>
      <c r="D63" s="6"/>
      <c r="H63" s="35">
        <f>+H17-H61</f>
        <v>18828.425025000033</v>
      </c>
      <c r="I63" s="35">
        <f>+H63/1000</f>
        <v>18.828425025000033</v>
      </c>
    </row>
    <row r="64" ht="13.5" thickTop="1"/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Rimbey</dc:creator>
  <cp:keywords/>
  <dc:description/>
  <cp:lastModifiedBy>Painter, Kathleen</cp:lastModifiedBy>
  <cp:lastPrinted>2000-09-09T18:37:38Z</cp:lastPrinted>
  <dcterms:created xsi:type="dcterms:W3CDTF">1998-10-26T16:06:53Z</dcterms:created>
  <dcterms:modified xsi:type="dcterms:W3CDTF">2015-04-29T20:26:08Z</dcterms:modified>
  <cp:category/>
  <cp:version/>
  <cp:contentType/>
  <cp:contentStatus/>
</cp:coreProperties>
</file>