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44" yWindow="0" windowWidth="22320" windowHeight="19716" activeTab="0"/>
  </bookViews>
  <sheets>
    <sheet name="TEMPLATE" sheetId="1" r:id="rId1"/>
    <sheet name="INSTRUCTIONS" sheetId="2" r:id="rId2"/>
  </sheets>
  <definedNames/>
  <calcPr fullCalcOnLoad="1"/>
</workbook>
</file>

<file path=xl/sharedStrings.xml><?xml version="1.0" encoding="utf-8"?>
<sst xmlns="http://schemas.openxmlformats.org/spreadsheetml/2006/main" count="83" uniqueCount="76">
  <si>
    <t>FB/PP</t>
  </si>
  <si>
    <t>Total</t>
  </si>
  <si>
    <t>Total Expenditures</t>
  </si>
  <si>
    <t>Projected Salary</t>
  </si>
  <si>
    <t>Projected Fringe</t>
  </si>
  <si>
    <t>Travel Balance</t>
  </si>
  <si>
    <t>F&amp;A RATE</t>
  </si>
  <si>
    <t>Personnel Balances</t>
  </si>
  <si>
    <t>Sal/PP</t>
  </si>
  <si>
    <t>#PPs</t>
  </si>
  <si>
    <t>Chris Marx</t>
  </si>
  <si>
    <t>Projected Remaining Personnel Balances</t>
  </si>
  <si>
    <t>Projected Remaining Balances</t>
  </si>
  <si>
    <t>Direct + Indirect</t>
  </si>
  <si>
    <t>Undergrads</t>
  </si>
  <si>
    <t>Salary</t>
  </si>
  <si>
    <t>Projected Remaining Travel Balance</t>
  </si>
  <si>
    <t>Projected Remaining OE Balance</t>
  </si>
  <si>
    <t>Total Personnel Expenditures</t>
  </si>
  <si>
    <t>Total Travel Expenditures</t>
  </si>
  <si>
    <t>Total OE Expenditures</t>
  </si>
  <si>
    <t>Capital Equipment Over $5K (40) Balance</t>
  </si>
  <si>
    <t>Capital Equipment Under $5K (45) Balance</t>
  </si>
  <si>
    <t>Overhead Balance</t>
  </si>
  <si>
    <t>Estimated MTDCs</t>
  </si>
  <si>
    <t>Projected Remaining Capital Equipment Over $5K Balance</t>
  </si>
  <si>
    <t>Projected Remaining Capital Equipment Under $5K Balance</t>
  </si>
  <si>
    <t>Projected Remaining Overhead Balance</t>
  </si>
  <si>
    <t>Projected Remaining Tuition &amp; Fees Balance</t>
  </si>
  <si>
    <t>Tuition &amp; Fees Balance</t>
  </si>
  <si>
    <t>Current Sub Award Balance</t>
  </si>
  <si>
    <t>BANNER BALANCE AS OF:</t>
  </si>
  <si>
    <t>Last Posted Pay Period:</t>
  </si>
  <si>
    <t>DOE Gene Editing</t>
  </si>
  <si>
    <t>Indiana Sub Award Remaining Balance</t>
  </si>
  <si>
    <t>Does not include sub award balance</t>
  </si>
  <si>
    <t xml:space="preserve"> PP9 (4/20/19)</t>
  </si>
  <si>
    <t>Chris Marx, PI</t>
  </si>
  <si>
    <t>Sergey Stolyar, Faculty</t>
  </si>
  <si>
    <t>Andreas Vasdekis, Facuty</t>
  </si>
  <si>
    <t>Tomislav Ticak, Postdoc</t>
  </si>
  <si>
    <t>Rabindra Khanal, RA</t>
  </si>
  <si>
    <t>Instructions:</t>
  </si>
  <si>
    <t>Projection for 772937 (grant SH3049)</t>
  </si>
  <si>
    <t>Total Projected Remaining Direct Costs Balance on SEP 14, 2019</t>
  </si>
  <si>
    <t>Total Projected Remaining Direct + Indirect Costs Balance on SEP 14, 2019</t>
  </si>
  <si>
    <t>Chris Marx to Andover, July 5-13, 2019</t>
  </si>
  <si>
    <t>OE Balance</t>
  </si>
  <si>
    <t>Khanal 2019 Summer estimate</t>
  </si>
  <si>
    <t>Khanal 2019 Fall estimate</t>
  </si>
  <si>
    <t>Started with $137,022</t>
  </si>
  <si>
    <t>EXAMPLE: in the process of putting together a requisition for a lab camera</t>
  </si>
  <si>
    <t xml:space="preserve">EXAMPLE: Service agreement on file or a known activity </t>
  </si>
  <si>
    <t xml:space="preserve">Lines 1-4:  </t>
  </si>
  <si>
    <t xml:space="preserve">Lines 6-7: </t>
  </si>
  <si>
    <t xml:space="preserve">Cell C9: </t>
  </si>
  <si>
    <t>Update to today’s date</t>
  </si>
  <si>
    <t xml:space="preserve">Cell C11: </t>
  </si>
  <si>
    <t>Update to the last pay period posted</t>
  </si>
  <si>
    <t xml:space="preserve">Notes Section: </t>
  </si>
  <si>
    <t xml:space="preserve">Use FRIGITD to update the following cells: </t>
  </si>
  <si>
    <t>Update with specific index information</t>
  </si>
  <si>
    <t>Update with a date that makes sense to the index/project (such as end of a semester, end of fiscal year, end of grant year)</t>
  </si>
  <si>
    <t>Use to communicate information about the overall projection</t>
  </si>
  <si>
    <t>F13 (be sure to add in the salary encumbrance), G13, H29, H35, H41, H45, H51, and H56, and H61 in this template</t>
  </si>
  <si>
    <t>Review Argos detailed payroll data report to see who is being paid from the index and add the employees into the personnel area. Pay close attention to fringe benefit rates in the FB/PP column. You may keep track of remaining balances for each person if you wish. Enter the awarded amounts for each person and then subtract the amounts planning to be paid.</t>
  </si>
  <si>
    <t>Update Column H with known spending plans:</t>
  </si>
  <si>
    <t>Review travel system and enter in any planned upcoming trips along with the estimated trip cost in the travel area</t>
  </si>
  <si>
    <t>Add in any large OE purchases or activities on the horizon in the OE area</t>
  </si>
  <si>
    <t>Add in any current service agreements in place in the OE area</t>
  </si>
  <si>
    <t>Add in any capital equipment on the verge of a requisition in the appropriate capital equipment areas</t>
  </si>
  <si>
    <t>Update F&amp;A rate in cell G57</t>
  </si>
  <si>
    <t>Add in any tuition &amp; fees for graduate students in the tuition &amp; fee area</t>
  </si>
  <si>
    <t>Review FGIBAVL for pending documents and add amounts to the appropriate areas</t>
  </si>
  <si>
    <t>End of Year 1:  9/14/19 (grant ends 9/14/21)</t>
  </si>
  <si>
    <t>Notes: Faculty projected thru summer contracts, RA projected thru 9/14/19 (contract ends 12/14/19). Does this project have automatic carry forward approval?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</si>
</sst>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40">
    <font>
      <sz val="10"/>
      <name val="Arial"/>
      <family val="0"/>
    </font>
    <font>
      <sz val="11"/>
      <color indexed="8"/>
      <name val="Calibri"/>
      <family val="2"/>
    </font>
    <font>
      <b/>
      <sz val="12"/>
      <name val="Arial"/>
      <family val="2"/>
    </font>
    <font>
      <b/>
      <sz val="10"/>
      <name val="Arial"/>
      <family val="2"/>
    </font>
    <font>
      <b/>
      <sz val="14"/>
      <name val="Arial"/>
      <family val="2"/>
    </font>
    <font>
      <b/>
      <sz val="18"/>
      <name val="Arial"/>
      <family val="2"/>
    </font>
    <font>
      <sz val="12"/>
      <name val="Arial"/>
      <family val="2"/>
    </font>
    <font>
      <sz val="8"/>
      <name val="Verdana"/>
      <family val="2"/>
    </font>
    <font>
      <u val="single"/>
      <sz val="10"/>
      <color indexed="12"/>
      <name val="Arial"/>
      <family val="2"/>
    </font>
    <font>
      <u val="single"/>
      <sz val="10"/>
      <color indexed="61"/>
      <name val="Arial"/>
      <family val="2"/>
    </font>
    <font>
      <b/>
      <sz val="15"/>
      <color indexed="56"/>
      <name val="Calibri"/>
      <family val="2"/>
    </font>
    <font>
      <b/>
      <sz val="11"/>
      <color indexed="56"/>
      <name val="Calibri"/>
      <family val="2"/>
    </font>
    <font>
      <b/>
      <sz val="18"/>
      <color indexed="56"/>
      <name val="Cambria"/>
      <family val="2"/>
    </font>
    <font>
      <b/>
      <sz val="16"/>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5999900102615356"/>
        <bgColor indexed="64"/>
      </patternFill>
    </fill>
    <fill>
      <patternFill patternType="solid">
        <fgColor indexed="43"/>
        <bgColor indexed="64"/>
      </patternFill>
    </fill>
    <fill>
      <patternFill patternType="solid">
        <fgColor rgb="FFFFFF99"/>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6" fillId="23" borderId="0" applyNumberFormat="0" applyBorder="0" applyAlignment="0" applyProtection="0"/>
    <xf numFmtId="0" fontId="30" fillId="24" borderId="1" applyNumberFormat="0" applyAlignment="0" applyProtection="0"/>
    <xf numFmtId="0" fontId="31"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26" borderId="0" applyNumberFormat="0" applyBorder="0" applyAlignment="0" applyProtection="0"/>
    <xf numFmtId="0" fontId="10" fillId="0" borderId="3" applyNumberFormat="0" applyFill="0" applyAlignment="0" applyProtection="0"/>
    <xf numFmtId="0" fontId="21"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34" fillId="27" borderId="1" applyNumberFormat="0" applyAlignment="0" applyProtection="0"/>
    <xf numFmtId="0" fontId="35" fillId="0" borderId="6" applyNumberFormat="0" applyFill="0" applyAlignment="0" applyProtection="0"/>
    <xf numFmtId="0" fontId="36" fillId="28" borderId="0" applyNumberFormat="0" applyBorder="0" applyAlignment="0" applyProtection="0"/>
    <xf numFmtId="0" fontId="1" fillId="29" borderId="7" applyNumberFormat="0" applyFont="0" applyAlignment="0" applyProtection="0"/>
    <xf numFmtId="0" fontId="37" fillId="24" borderId="8" applyNumberFormat="0" applyAlignment="0" applyProtection="0"/>
    <xf numFmtId="9" fontId="1" fillId="0" borderId="0" applyFont="0" applyFill="0" applyBorder="0" applyAlignment="0" applyProtection="0"/>
    <xf numFmtId="0" fontId="12"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7">
    <xf numFmtId="0" fontId="0" fillId="0" borderId="0" xfId="0" applyAlignment="1">
      <alignment/>
    </xf>
    <xf numFmtId="0" fontId="3" fillId="0" borderId="10" xfId="0" applyFont="1" applyBorder="1" applyAlignment="1">
      <alignment horizontal="center"/>
    </xf>
    <xf numFmtId="0" fontId="3" fillId="0" borderId="10" xfId="0" applyFont="1" applyBorder="1" applyAlignment="1">
      <alignment/>
    </xf>
    <xf numFmtId="4" fontId="3" fillId="0" borderId="10" xfId="0" applyNumberFormat="1" applyFont="1" applyBorder="1" applyAlignment="1">
      <alignment/>
    </xf>
    <xf numFmtId="0" fontId="3" fillId="0" borderId="0" xfId="0" applyFont="1" applyAlignment="1">
      <alignment/>
    </xf>
    <xf numFmtId="0" fontId="0" fillId="0" borderId="10" xfId="0" applyFont="1" applyBorder="1" applyAlignment="1">
      <alignment/>
    </xf>
    <xf numFmtId="4" fontId="0" fillId="0" borderId="10" xfId="0" applyNumberFormat="1" applyFont="1" applyBorder="1" applyAlignment="1">
      <alignment/>
    </xf>
    <xf numFmtId="0" fontId="6" fillId="0" borderId="10"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4" fontId="0" fillId="0" borderId="11" xfId="0" applyNumberFormat="1" applyBorder="1" applyAlignment="1">
      <alignment horizontal="left"/>
    </xf>
    <xf numFmtId="4" fontId="0" fillId="0" borderId="12" xfId="0" applyNumberFormat="1" applyBorder="1" applyAlignment="1">
      <alignment horizontal="left"/>
    </xf>
    <xf numFmtId="4" fontId="0" fillId="0" borderId="13" xfId="0" applyNumberFormat="1" applyFont="1" applyBorder="1" applyAlignment="1">
      <alignment horizontal="left"/>
    </xf>
    <xf numFmtId="0" fontId="2" fillId="0" borderId="13" xfId="0" applyFont="1" applyBorder="1" applyAlignment="1">
      <alignment horizontal="left"/>
    </xf>
    <xf numFmtId="0" fontId="2" fillId="0" borderId="11" xfId="0" applyFont="1" applyBorder="1" applyAlignment="1">
      <alignment horizontal="left"/>
    </xf>
    <xf numFmtId="0" fontId="5" fillId="0" borderId="0" xfId="0" applyFont="1" applyAlignment="1">
      <alignment/>
    </xf>
    <xf numFmtId="0" fontId="0" fillId="0" borderId="13" xfId="0" applyBorder="1" applyAlignment="1">
      <alignment/>
    </xf>
    <xf numFmtId="4" fontId="0" fillId="0" borderId="11" xfId="0" applyNumberFormat="1" applyFont="1" applyBorder="1" applyAlignment="1">
      <alignment horizontal="left"/>
    </xf>
    <xf numFmtId="4" fontId="0" fillId="0" borderId="12" xfId="0" applyNumberFormat="1" applyFont="1" applyBorder="1" applyAlignment="1">
      <alignment horizontal="left"/>
    </xf>
    <xf numFmtId="0" fontId="4" fillId="0" borderId="13"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0" fillId="0" borderId="10" xfId="0" applyFont="1" applyBorder="1" applyAlignment="1">
      <alignment/>
    </xf>
    <xf numFmtId="165" fontId="0" fillId="0" borderId="12" xfId="59" applyNumberFormat="1" applyFont="1" applyBorder="1" applyAlignment="1">
      <alignment horizontal="left"/>
    </xf>
    <xf numFmtId="4" fontId="0" fillId="0" borderId="11" xfId="0" applyNumberFormat="1" applyBorder="1" applyAlignment="1">
      <alignment horizontal="right"/>
    </xf>
    <xf numFmtId="0" fontId="2" fillId="0" borderId="12" xfId="0" applyFont="1" applyBorder="1" applyAlignment="1">
      <alignment horizontal="left"/>
    </xf>
    <xf numFmtId="0" fontId="0" fillId="0" borderId="11" xfId="0" applyBorder="1" applyAlignment="1">
      <alignment/>
    </xf>
    <xf numFmtId="0" fontId="3" fillId="0" borderId="10" xfId="0" applyFont="1" applyBorder="1" applyAlignment="1">
      <alignment/>
    </xf>
    <xf numFmtId="0" fontId="0" fillId="0" borderId="10" xfId="0" applyFont="1" applyBorder="1" applyAlignment="1">
      <alignment/>
    </xf>
    <xf numFmtId="0" fontId="0" fillId="0" borderId="0" xfId="0" applyAlignment="1">
      <alignment horizontal="right"/>
    </xf>
    <xf numFmtId="166" fontId="0" fillId="30" borderId="10" xfId="0" applyNumberFormat="1" applyFill="1" applyBorder="1" applyAlignment="1">
      <alignment horizontal="right"/>
    </xf>
    <xf numFmtId="166" fontId="2" fillId="30" borderId="10" xfId="0" applyNumberFormat="1" applyFont="1" applyFill="1" applyBorder="1" applyAlignment="1">
      <alignment horizontal="right"/>
    </xf>
    <xf numFmtId="4" fontId="3" fillId="31" borderId="13" xfId="0" applyNumberFormat="1" applyFont="1" applyFill="1" applyBorder="1" applyAlignment="1">
      <alignment horizontal="right"/>
    </xf>
    <xf numFmtId="44" fontId="0" fillId="0" borderId="0" xfId="0" applyNumberFormat="1" applyAlignment="1">
      <alignment horizontal="right"/>
    </xf>
    <xf numFmtId="44" fontId="4" fillId="31" borderId="10" xfId="0" applyNumberFormat="1" applyFont="1" applyFill="1" applyBorder="1" applyAlignment="1">
      <alignment horizontal="right"/>
    </xf>
    <xf numFmtId="44" fontId="4" fillId="0" borderId="13" xfId="0" applyNumberFormat="1" applyFont="1" applyFill="1" applyBorder="1" applyAlignment="1">
      <alignment horizontal="right"/>
    </xf>
    <xf numFmtId="44" fontId="2" fillId="31" borderId="13" xfId="0" applyNumberFormat="1" applyFont="1" applyFill="1" applyBorder="1" applyAlignment="1">
      <alignment horizontal="right"/>
    </xf>
    <xf numFmtId="44" fontId="3" fillId="0" borderId="13" xfId="0" applyNumberFormat="1" applyFont="1" applyFill="1" applyBorder="1" applyAlignment="1">
      <alignment horizontal="right"/>
    </xf>
    <xf numFmtId="44" fontId="3" fillId="0" borderId="13" xfId="0" applyNumberFormat="1" applyFont="1" applyFill="1" applyBorder="1" applyAlignment="1">
      <alignment horizontal="right"/>
    </xf>
    <xf numFmtId="44" fontId="0" fillId="31" borderId="13" xfId="0" applyNumberFormat="1" applyFont="1" applyFill="1" applyBorder="1" applyAlignment="1">
      <alignment horizontal="right"/>
    </xf>
    <xf numFmtId="44" fontId="3" fillId="31" borderId="13" xfId="0" applyNumberFormat="1" applyFont="1" applyFill="1" applyBorder="1" applyAlignment="1">
      <alignment horizontal="right"/>
    </xf>
    <xf numFmtId="44" fontId="0" fillId="31" borderId="13" xfId="0" applyNumberFormat="1" applyFill="1" applyBorder="1" applyAlignment="1">
      <alignment horizontal="right"/>
    </xf>
    <xf numFmtId="4" fontId="2" fillId="30" borderId="10" xfId="0" applyNumberFormat="1" applyFont="1" applyFill="1" applyBorder="1" applyAlignment="1">
      <alignment horizontal="right"/>
    </xf>
    <xf numFmtId="44" fontId="2" fillId="30" borderId="13" xfId="0" applyNumberFormat="1" applyFont="1" applyFill="1" applyBorder="1" applyAlignment="1">
      <alignment horizontal="right"/>
    </xf>
    <xf numFmtId="0" fontId="4" fillId="0" borderId="11" xfId="0" applyFont="1" applyBorder="1" applyAlignment="1">
      <alignment horizontal="right"/>
    </xf>
    <xf numFmtId="0" fontId="4" fillId="0" borderId="12" xfId="0" applyFont="1" applyBorder="1" applyAlignment="1">
      <alignment horizontal="right"/>
    </xf>
    <xf numFmtId="166" fontId="0" fillId="0" borderId="10" xfId="0" applyNumberFormat="1" applyFill="1" applyBorder="1" applyAlignment="1">
      <alignment horizontal="right"/>
    </xf>
    <xf numFmtId="166" fontId="3" fillId="0" borderId="10" xfId="0" applyNumberFormat="1" applyFont="1" applyFill="1" applyBorder="1" applyAlignment="1">
      <alignment horizontal="right"/>
    </xf>
    <xf numFmtId="166" fontId="3" fillId="0" borderId="10" xfId="0" applyNumberFormat="1" applyFont="1" applyFill="1" applyBorder="1" applyAlignment="1">
      <alignment horizontal="center"/>
    </xf>
    <xf numFmtId="166" fontId="2" fillId="0" borderId="10" xfId="0" applyNumberFormat="1" applyFont="1" applyFill="1" applyBorder="1" applyAlignment="1">
      <alignment horizontal="right"/>
    </xf>
    <xf numFmtId="0" fontId="4" fillId="30" borderId="13" xfId="0" applyFont="1" applyFill="1" applyBorder="1" applyAlignment="1">
      <alignment horizontal="left"/>
    </xf>
    <xf numFmtId="0" fontId="4" fillId="30" borderId="11" xfId="0" applyFont="1" applyFill="1" applyBorder="1" applyAlignment="1">
      <alignment horizontal="left"/>
    </xf>
    <xf numFmtId="0" fontId="4" fillId="30" borderId="12" xfId="0" applyFont="1" applyFill="1" applyBorder="1" applyAlignment="1">
      <alignment horizontal="left"/>
    </xf>
    <xf numFmtId="44" fontId="4" fillId="30" borderId="13" xfId="0" applyNumberFormat="1" applyFont="1" applyFill="1" applyBorder="1" applyAlignment="1">
      <alignment horizontal="right"/>
    </xf>
    <xf numFmtId="0" fontId="4" fillId="30" borderId="0" xfId="0" applyFont="1" applyFill="1" applyBorder="1" applyAlignment="1">
      <alignment horizontal="left"/>
    </xf>
    <xf numFmtId="0" fontId="4" fillId="0" borderId="0" xfId="0" applyFont="1" applyBorder="1" applyAlignment="1">
      <alignment horizontal="left"/>
    </xf>
    <xf numFmtId="0" fontId="0" fillId="0" borderId="0" xfId="0" applyBorder="1" applyAlignment="1">
      <alignment/>
    </xf>
    <xf numFmtId="14" fontId="4" fillId="0" borderId="0" xfId="0" applyNumberFormat="1" applyFont="1" applyBorder="1" applyAlignment="1">
      <alignment horizontal="left"/>
    </xf>
    <xf numFmtId="0" fontId="4" fillId="0" borderId="14" xfId="0" applyFont="1" applyBorder="1" applyAlignment="1">
      <alignment horizontal="left"/>
    </xf>
    <xf numFmtId="0" fontId="4" fillId="0" borderId="13" xfId="0" applyFont="1" applyBorder="1" applyAlignment="1">
      <alignment horizontal="left" vertical="top"/>
    </xf>
    <xf numFmtId="0" fontId="4" fillId="0" borderId="11" xfId="0" applyFont="1" applyBorder="1" applyAlignment="1">
      <alignment/>
    </xf>
    <xf numFmtId="0" fontId="0" fillId="0" borderId="12" xfId="0" applyBorder="1" applyAlignment="1">
      <alignment/>
    </xf>
    <xf numFmtId="0" fontId="2" fillId="30" borderId="13" xfId="0" applyFont="1" applyFill="1" applyBorder="1" applyAlignment="1">
      <alignment horizontal="left"/>
    </xf>
    <xf numFmtId="0" fontId="2" fillId="30" borderId="11" xfId="0" applyFont="1" applyFill="1" applyBorder="1" applyAlignment="1">
      <alignment horizontal="left"/>
    </xf>
    <xf numFmtId="0" fontId="2" fillId="30" borderId="12" xfId="0" applyFont="1" applyFill="1" applyBorder="1" applyAlignment="1">
      <alignment horizontal="left"/>
    </xf>
    <xf numFmtId="166" fontId="0" fillId="0" borderId="10" xfId="0" applyNumberFormat="1" applyFont="1" applyFill="1" applyBorder="1" applyAlignment="1">
      <alignment horizontal="right"/>
    </xf>
    <xf numFmtId="166" fontId="2" fillId="0" borderId="0" xfId="0" applyNumberFormat="1" applyFont="1" applyFill="1" applyBorder="1" applyAlignment="1">
      <alignment horizontal="left"/>
    </xf>
    <xf numFmtId="14" fontId="4" fillId="32" borderId="10" xfId="0" applyNumberFormat="1" applyFont="1" applyFill="1" applyBorder="1" applyAlignment="1">
      <alignment horizontal="left"/>
    </xf>
    <xf numFmtId="0" fontId="0" fillId="0" borderId="0" xfId="0" applyFont="1" applyAlignment="1">
      <alignment/>
    </xf>
    <xf numFmtId="4" fontId="0" fillId="0" borderId="13" xfId="0" applyNumberFormat="1" applyBorder="1" applyAlignment="1">
      <alignment/>
    </xf>
    <xf numFmtId="4" fontId="0" fillId="0" borderId="11" xfId="0" applyNumberFormat="1" applyBorder="1" applyAlignment="1">
      <alignment/>
    </xf>
    <xf numFmtId="4" fontId="0" fillId="0" borderId="12" xfId="0" applyNumberFormat="1" applyBorder="1" applyAlignment="1">
      <alignment/>
    </xf>
    <xf numFmtId="0" fontId="0" fillId="0" borderId="13" xfId="0" applyFont="1" applyBorder="1" applyAlignment="1">
      <alignment/>
    </xf>
    <xf numFmtId="0" fontId="0" fillId="0" borderId="13"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4" fontId="0" fillId="0" borderId="13" xfId="0" applyNumberFormat="1" applyFont="1" applyBorder="1" applyAlignment="1">
      <alignment/>
    </xf>
    <xf numFmtId="4" fontId="0" fillId="0" borderId="11" xfId="0" applyNumberFormat="1" applyFont="1" applyBorder="1" applyAlignment="1">
      <alignment/>
    </xf>
    <xf numFmtId="4" fontId="0" fillId="0" borderId="12" xfId="0" applyNumberFormat="1" applyFont="1" applyBorder="1" applyAlignment="1">
      <alignment/>
    </xf>
    <xf numFmtId="166" fontId="0" fillId="0" borderId="10" xfId="0" applyNumberFormat="1" applyFont="1" applyFill="1" applyBorder="1" applyAlignment="1">
      <alignment horizontal="right"/>
    </xf>
    <xf numFmtId="0" fontId="14" fillId="0" borderId="0" xfId="0" applyFont="1" applyAlignment="1">
      <alignment vertical="center"/>
    </xf>
    <xf numFmtId="0" fontId="14" fillId="0" borderId="0" xfId="0" applyFont="1" applyAlignment="1">
      <alignment/>
    </xf>
    <xf numFmtId="0" fontId="0" fillId="0" borderId="13"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2" fillId="0" borderId="13"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0" fillId="33" borderId="13"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24" borderId="13" xfId="0" applyFont="1" applyFill="1" applyBorder="1" applyAlignment="1">
      <alignment horizontal="center"/>
    </xf>
    <xf numFmtId="0" fontId="0" fillId="24" borderId="11" xfId="0" applyFont="1" applyFill="1" applyBorder="1" applyAlignment="1">
      <alignment horizontal="center"/>
    </xf>
    <xf numFmtId="0" fontId="0" fillId="24" borderId="12" xfId="0" applyFont="1" applyFill="1" applyBorder="1" applyAlignment="1">
      <alignment horizontal="center"/>
    </xf>
    <xf numFmtId="0" fontId="2" fillId="30" borderId="14" xfId="0" applyFont="1" applyFill="1" applyBorder="1" applyAlignment="1">
      <alignment horizontal="center" wrapText="1"/>
    </xf>
    <xf numFmtId="0" fontId="2" fillId="30" borderId="15" xfId="0" applyFont="1" applyFill="1" applyBorder="1" applyAlignment="1">
      <alignment horizontal="center" wrapText="1"/>
    </xf>
    <xf numFmtId="0" fontId="13" fillId="0" borderId="0" xfId="0" applyFont="1" applyAlignment="1">
      <alignment horizontal="center"/>
    </xf>
    <xf numFmtId="0" fontId="4" fillId="0" borderId="11" xfId="0" applyFont="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3" fillId="0" borderId="13"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2" fillId="30" borderId="13" xfId="0" applyFont="1" applyFill="1" applyBorder="1" applyAlignment="1">
      <alignment horizontal="left"/>
    </xf>
    <xf numFmtId="0" fontId="2" fillId="30" borderId="11" xfId="0" applyFont="1" applyFill="1" applyBorder="1" applyAlignment="1">
      <alignment horizontal="left"/>
    </xf>
    <xf numFmtId="0" fontId="2" fillId="30" borderId="12" xfId="0" applyFont="1" applyFill="1" applyBorder="1" applyAlignment="1">
      <alignment horizontal="left"/>
    </xf>
    <xf numFmtId="0" fontId="3" fillId="0" borderId="13" xfId="0" applyFont="1" applyBorder="1" applyAlignment="1">
      <alignment horizontal="left"/>
    </xf>
    <xf numFmtId="4" fontId="0" fillId="0" borderId="13" xfId="0" applyNumberFormat="1" applyFont="1" applyBorder="1" applyAlignment="1">
      <alignment horizontal="left"/>
    </xf>
    <xf numFmtId="4" fontId="0" fillId="0" borderId="11" xfId="0" applyNumberFormat="1" applyFont="1" applyBorder="1" applyAlignment="1">
      <alignment horizontal="left"/>
    </xf>
    <xf numFmtId="4" fontId="0" fillId="0" borderId="12" xfId="0" applyNumberFormat="1" applyFont="1" applyBorder="1" applyAlignment="1">
      <alignment horizontal="left"/>
    </xf>
    <xf numFmtId="0" fontId="14" fillId="0" borderId="0" xfId="0" applyFont="1" applyAlignment="1">
      <alignment horizontal="left" vertical="center" wrapText="1"/>
    </xf>
    <xf numFmtId="0" fontId="2" fillId="0" borderId="0" xfId="0" applyFont="1" applyFill="1" applyAlignment="1">
      <alignment/>
    </xf>
    <xf numFmtId="0" fontId="0" fillId="0" borderId="0" xfId="0" applyFill="1" applyAlignment="1">
      <alignment horizontal="right"/>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6"/>
  <sheetViews>
    <sheetView tabSelected="1" zoomScalePageLayoutView="0" workbookViewId="0" topLeftCell="A1">
      <selection activeCell="K13" sqref="K13"/>
    </sheetView>
  </sheetViews>
  <sheetFormatPr defaultColWidth="8.7109375" defaultRowHeight="12.75"/>
  <cols>
    <col min="1" max="1" width="22.57421875" style="0" customWidth="1"/>
    <col min="2" max="2" width="12.7109375" style="0" customWidth="1"/>
    <col min="3" max="3" width="13.8515625" style="0" customWidth="1"/>
    <col min="4" max="4" width="13.28125" style="0" customWidth="1"/>
    <col min="5" max="5" width="10.421875" style="0" customWidth="1"/>
    <col min="6" max="6" width="15.00390625" style="0" customWidth="1"/>
    <col min="7" max="7" width="15.28125" style="0" customWidth="1"/>
    <col min="8" max="8" width="20.140625" style="34" customWidth="1"/>
    <col min="9" max="9" width="16.28125" style="30" customWidth="1"/>
  </cols>
  <sheetData>
    <row r="1" spans="1:8" ht="22.5" customHeight="1">
      <c r="A1" s="97" t="s">
        <v>43</v>
      </c>
      <c r="B1" s="97"/>
      <c r="C1" s="97"/>
      <c r="D1" s="97"/>
      <c r="E1" s="97"/>
      <c r="F1" s="97"/>
      <c r="G1" s="97"/>
      <c r="H1" s="97"/>
    </row>
    <row r="2" spans="1:8" ht="22.5" customHeight="1">
      <c r="A2" s="97" t="s">
        <v>33</v>
      </c>
      <c r="B2" s="97"/>
      <c r="C2" s="97"/>
      <c r="D2" s="97"/>
      <c r="E2" s="97"/>
      <c r="F2" s="97"/>
      <c r="G2" s="97"/>
      <c r="H2" s="97"/>
    </row>
    <row r="3" spans="1:8" ht="22.5" customHeight="1">
      <c r="A3" s="97" t="s">
        <v>10</v>
      </c>
      <c r="B3" s="97"/>
      <c r="C3" s="97"/>
      <c r="D3" s="97"/>
      <c r="E3" s="97"/>
      <c r="F3" s="97"/>
      <c r="G3" s="97"/>
      <c r="H3" s="97"/>
    </row>
    <row r="4" spans="1:8" ht="22.5" customHeight="1">
      <c r="A4" s="97" t="s">
        <v>74</v>
      </c>
      <c r="B4" s="97"/>
      <c r="C4" s="97"/>
      <c r="D4" s="97"/>
      <c r="E4" s="97"/>
      <c r="F4" s="97"/>
      <c r="G4" s="97"/>
      <c r="H4" s="97"/>
    </row>
    <row r="5" spans="1:4" ht="15.75" customHeight="1">
      <c r="A5" s="16"/>
      <c r="B5" s="16"/>
      <c r="C5" s="16"/>
      <c r="D5" s="16"/>
    </row>
    <row r="6" spans="1:9" s="10" customFormat="1" ht="17.25">
      <c r="A6" s="51" t="s">
        <v>44</v>
      </c>
      <c r="B6" s="52"/>
      <c r="C6" s="52"/>
      <c r="D6" s="52"/>
      <c r="E6" s="52"/>
      <c r="F6" s="52"/>
      <c r="G6" s="53"/>
      <c r="H6" s="54">
        <f>SUM(H65,H54,H49,H39,H33,H27)</f>
        <v>134964.45344</v>
      </c>
      <c r="I6" s="67" t="s">
        <v>35</v>
      </c>
    </row>
    <row r="7" spans="1:12" s="10" customFormat="1" ht="17.25">
      <c r="A7" s="51" t="s">
        <v>45</v>
      </c>
      <c r="B7" s="55"/>
      <c r="C7" s="55"/>
      <c r="D7" s="55"/>
      <c r="E7" s="55"/>
      <c r="F7" s="55"/>
      <c r="G7" s="55"/>
      <c r="H7" s="54">
        <f>H27+H33+H39+H49+H54+H59+H65</f>
        <v>188661.70482400001</v>
      </c>
      <c r="I7" s="67"/>
      <c r="J7" s="114"/>
      <c r="K7" s="114"/>
      <c r="L7" s="114"/>
    </row>
    <row r="8" spans="9:12" ht="16.5" customHeight="1">
      <c r="I8" s="115"/>
      <c r="J8" s="116"/>
      <c r="K8" s="116"/>
      <c r="L8" s="116"/>
    </row>
    <row r="9" spans="1:8" ht="17.25">
      <c r="A9" s="20" t="s">
        <v>31</v>
      </c>
      <c r="B9" s="27"/>
      <c r="C9" s="68">
        <v>43586</v>
      </c>
      <c r="D9" s="21"/>
      <c r="E9" s="21"/>
      <c r="F9" s="98" t="s">
        <v>13</v>
      </c>
      <c r="G9" s="99"/>
      <c r="H9" s="35">
        <f>H13+H29+H35+H45+H51+H56+H61</f>
        <v>284483.53</v>
      </c>
    </row>
    <row r="10" spans="1:8" ht="17.25">
      <c r="A10" s="56"/>
      <c r="B10" s="57"/>
      <c r="C10" s="58"/>
      <c r="D10" s="59"/>
      <c r="E10" s="21"/>
      <c r="F10" s="45"/>
      <c r="G10" s="46"/>
      <c r="H10" s="36"/>
    </row>
    <row r="11" spans="1:8" ht="18" customHeight="1">
      <c r="A11" s="60" t="s">
        <v>32</v>
      </c>
      <c r="B11" s="62"/>
      <c r="C11" s="61" t="s">
        <v>36</v>
      </c>
      <c r="D11" s="22"/>
      <c r="E11" s="21"/>
      <c r="F11" s="45"/>
      <c r="G11" s="46"/>
      <c r="H11" s="36"/>
    </row>
    <row r="12" spans="1:9" ht="36" customHeight="1">
      <c r="A12" s="100" t="s">
        <v>75</v>
      </c>
      <c r="B12" s="101"/>
      <c r="C12" s="101"/>
      <c r="D12" s="101"/>
      <c r="E12" s="101"/>
      <c r="F12" s="101"/>
      <c r="G12" s="102"/>
      <c r="H12" s="36"/>
      <c r="I12" s="95" t="s">
        <v>12</v>
      </c>
    </row>
    <row r="13" spans="1:9" ht="15">
      <c r="A13" s="9" t="s">
        <v>7</v>
      </c>
      <c r="B13" s="7"/>
      <c r="C13" s="7"/>
      <c r="D13" s="7"/>
      <c r="E13" s="8"/>
      <c r="F13" s="33">
        <f>3913.6+108913.08+4000</f>
        <v>116826.68000000001</v>
      </c>
      <c r="G13" s="33">
        <v>29296.59</v>
      </c>
      <c r="H13" s="37">
        <f>F13+G13</f>
        <v>146123.27000000002</v>
      </c>
      <c r="I13" s="96"/>
    </row>
    <row r="14" spans="1:9" s="4" customFormat="1" ht="12.75">
      <c r="A14" s="2"/>
      <c r="B14" s="1" t="s">
        <v>8</v>
      </c>
      <c r="C14" s="1" t="s">
        <v>0</v>
      </c>
      <c r="D14" s="1" t="s">
        <v>1</v>
      </c>
      <c r="E14" s="1" t="s">
        <v>9</v>
      </c>
      <c r="F14" s="1" t="s">
        <v>3</v>
      </c>
      <c r="G14" s="1" t="s">
        <v>4</v>
      </c>
      <c r="H14" s="38"/>
      <c r="I14" s="48"/>
    </row>
    <row r="15" spans="1:9" s="4" customFormat="1" ht="12.75">
      <c r="A15" s="28"/>
      <c r="B15" s="1"/>
      <c r="C15" s="1"/>
      <c r="D15" s="1"/>
      <c r="E15" s="1"/>
      <c r="F15" s="1"/>
      <c r="G15" s="1"/>
      <c r="H15" s="39"/>
      <c r="I15" s="49" t="s">
        <v>15</v>
      </c>
    </row>
    <row r="16" spans="1:9" ht="12.75">
      <c r="A16" s="23" t="s">
        <v>37</v>
      </c>
      <c r="B16" s="6">
        <v>2319.89</v>
      </c>
      <c r="C16" s="6">
        <f>B16*0.265</f>
        <v>614.77085</v>
      </c>
      <c r="D16" s="6">
        <f aca="true" t="shared" si="0" ref="D16:D25">B16+C16</f>
        <v>2934.6608499999998</v>
      </c>
      <c r="E16" s="6">
        <v>3.5</v>
      </c>
      <c r="F16" s="6">
        <f aca="true" t="shared" si="1" ref="F16:F25">B16*E16</f>
        <v>8119.615</v>
      </c>
      <c r="G16" s="6">
        <f aca="true" t="shared" si="2" ref="G16:G25">C16*E16</f>
        <v>2151.697975</v>
      </c>
      <c r="H16" s="40">
        <f aca="true" t="shared" si="3" ref="H16:H25">F16+G16</f>
        <v>10271.312975</v>
      </c>
      <c r="I16" s="31"/>
    </row>
    <row r="17" spans="1:9" ht="12.75">
      <c r="A17" s="23" t="s">
        <v>37</v>
      </c>
      <c r="B17" s="6">
        <v>2319.89</v>
      </c>
      <c r="C17" s="6">
        <f>B17*0.309</f>
        <v>716.84601</v>
      </c>
      <c r="D17" s="6">
        <f t="shared" si="0"/>
        <v>3036.7360099999996</v>
      </c>
      <c r="E17" s="6">
        <v>2.5</v>
      </c>
      <c r="F17" s="6">
        <f t="shared" si="1"/>
        <v>5799.724999999999</v>
      </c>
      <c r="G17" s="6">
        <f t="shared" si="2"/>
        <v>1792.115025</v>
      </c>
      <c r="H17" s="40">
        <f t="shared" si="3"/>
        <v>7591.8400249999995</v>
      </c>
      <c r="I17" s="31">
        <f>15083-13919.33</f>
        <v>1163.67</v>
      </c>
    </row>
    <row r="18" spans="1:9" ht="12.75">
      <c r="A18" s="23" t="s">
        <v>38</v>
      </c>
      <c r="B18" s="6">
        <v>0</v>
      </c>
      <c r="C18" s="6">
        <f>B18*0.265</f>
        <v>0</v>
      </c>
      <c r="D18" s="6">
        <f t="shared" si="0"/>
        <v>0</v>
      </c>
      <c r="E18" s="6">
        <v>0</v>
      </c>
      <c r="F18" s="6">
        <f t="shared" si="1"/>
        <v>0</v>
      </c>
      <c r="G18" s="6">
        <f t="shared" si="2"/>
        <v>0</v>
      </c>
      <c r="H18" s="40">
        <f t="shared" si="3"/>
        <v>0</v>
      </c>
      <c r="I18" s="31">
        <v>23124</v>
      </c>
    </row>
    <row r="19" spans="1:9" ht="12.75">
      <c r="A19" s="23" t="s">
        <v>39</v>
      </c>
      <c r="B19" s="6">
        <v>1854.8</v>
      </c>
      <c r="C19" s="6">
        <f>B19*0.265</f>
        <v>491.522</v>
      </c>
      <c r="D19" s="6">
        <f t="shared" si="0"/>
        <v>2346.322</v>
      </c>
      <c r="E19" s="6">
        <v>2</v>
      </c>
      <c r="F19" s="6">
        <f t="shared" si="1"/>
        <v>3709.6</v>
      </c>
      <c r="G19" s="6">
        <f t="shared" si="2"/>
        <v>983.044</v>
      </c>
      <c r="H19" s="40">
        <f t="shared" si="3"/>
        <v>4692.644</v>
      </c>
      <c r="I19" s="31">
        <v>0</v>
      </c>
    </row>
    <row r="20" spans="1:9" ht="12.75">
      <c r="A20" s="23" t="s">
        <v>39</v>
      </c>
      <c r="B20" s="6">
        <v>556.44</v>
      </c>
      <c r="C20" s="6">
        <f>B20*0.309</f>
        <v>171.93996</v>
      </c>
      <c r="D20" s="6">
        <f t="shared" si="0"/>
        <v>728.3799600000001</v>
      </c>
      <c r="E20" s="6">
        <v>1</v>
      </c>
      <c r="F20" s="6">
        <f t="shared" si="1"/>
        <v>556.44</v>
      </c>
      <c r="G20" s="6">
        <f t="shared" si="2"/>
        <v>171.93996</v>
      </c>
      <c r="H20" s="40">
        <f t="shared" si="3"/>
        <v>728.3799600000001</v>
      </c>
      <c r="I20" s="31"/>
    </row>
    <row r="21" spans="1:9" ht="12.75">
      <c r="A21" s="23" t="s">
        <v>39</v>
      </c>
      <c r="B21" s="6">
        <v>927.4</v>
      </c>
      <c r="C21" s="6">
        <f>B21*0.309</f>
        <v>286.5666</v>
      </c>
      <c r="D21" s="6">
        <f t="shared" si="0"/>
        <v>1213.9666</v>
      </c>
      <c r="E21" s="6">
        <v>4</v>
      </c>
      <c r="F21" s="6">
        <f t="shared" si="1"/>
        <v>3709.6</v>
      </c>
      <c r="G21" s="6">
        <f t="shared" si="2"/>
        <v>1146.2664</v>
      </c>
      <c r="H21" s="40">
        <f t="shared" si="3"/>
        <v>4855.8664</v>
      </c>
      <c r="I21" s="31">
        <f>8139-7975.64</f>
        <v>163.35999999999967</v>
      </c>
    </row>
    <row r="22" spans="1:9" ht="12.75">
      <c r="A22" s="23" t="s">
        <v>40</v>
      </c>
      <c r="B22" s="6">
        <v>0</v>
      </c>
      <c r="C22" s="6">
        <f>B22*0.331</f>
        <v>0</v>
      </c>
      <c r="D22" s="6">
        <f t="shared" si="0"/>
        <v>0</v>
      </c>
      <c r="E22" s="6">
        <v>0</v>
      </c>
      <c r="F22" s="6">
        <f t="shared" si="1"/>
        <v>0</v>
      </c>
      <c r="G22" s="6">
        <f t="shared" si="2"/>
        <v>0</v>
      </c>
      <c r="H22" s="40">
        <f t="shared" si="3"/>
        <v>0</v>
      </c>
      <c r="I22" s="31">
        <f>48932</f>
        <v>48932</v>
      </c>
    </row>
    <row r="23" spans="1:9" ht="12.75">
      <c r="A23" s="23" t="s">
        <v>41</v>
      </c>
      <c r="B23" s="6">
        <v>978.4</v>
      </c>
      <c r="C23" s="6">
        <f>B23*0.038</f>
        <v>37.1792</v>
      </c>
      <c r="D23" s="6">
        <f>B23+C23</f>
        <v>1015.5792</v>
      </c>
      <c r="E23" s="6">
        <v>4</v>
      </c>
      <c r="F23" s="6">
        <f>B23*E23</f>
        <v>3913.6</v>
      </c>
      <c r="G23" s="6">
        <f>C23*E23</f>
        <v>148.7168</v>
      </c>
      <c r="H23" s="40">
        <f>F23+G23</f>
        <v>4062.3168</v>
      </c>
      <c r="I23" s="31"/>
    </row>
    <row r="24" spans="1:9" ht="12.75">
      <c r="A24" s="5" t="s">
        <v>41</v>
      </c>
      <c r="B24" s="6">
        <v>978.4</v>
      </c>
      <c r="C24" s="6">
        <f>B24*0.034</f>
        <v>33.2656</v>
      </c>
      <c r="D24" s="6">
        <f>B24+C24</f>
        <v>1011.6655999999999</v>
      </c>
      <c r="E24" s="6">
        <v>6.5</v>
      </c>
      <c r="F24" s="6">
        <f>B24*E24</f>
        <v>6359.599999999999</v>
      </c>
      <c r="G24" s="6">
        <f>C24*E24</f>
        <v>216.22639999999998</v>
      </c>
      <c r="H24" s="40">
        <f>F24+G24</f>
        <v>6575.826399999999</v>
      </c>
      <c r="I24" s="31">
        <f>24690-3228.72-7827.2-6359.6</f>
        <v>7274.479999999998</v>
      </c>
    </row>
    <row r="25" spans="1:9" ht="12.75">
      <c r="A25" s="23" t="s">
        <v>14</v>
      </c>
      <c r="B25" s="6">
        <v>0</v>
      </c>
      <c r="C25" s="6">
        <f>B25*0.038</f>
        <v>0</v>
      </c>
      <c r="D25" s="6">
        <f t="shared" si="0"/>
        <v>0</v>
      </c>
      <c r="E25" s="6">
        <v>0</v>
      </c>
      <c r="F25" s="6">
        <f t="shared" si="1"/>
        <v>0</v>
      </c>
      <c r="G25" s="6">
        <f t="shared" si="2"/>
        <v>0</v>
      </c>
      <c r="H25" s="40">
        <f t="shared" si="3"/>
        <v>0</v>
      </c>
      <c r="I25" s="31">
        <v>4000</v>
      </c>
    </row>
    <row r="26" spans="1:9" ht="12.75">
      <c r="A26" s="109" t="s">
        <v>18</v>
      </c>
      <c r="B26" s="104"/>
      <c r="C26" s="104"/>
      <c r="D26" s="104"/>
      <c r="E26" s="105"/>
      <c r="F26" s="3">
        <f>SUM(F16:F25)</f>
        <v>32168.179999999993</v>
      </c>
      <c r="G26" s="3">
        <f>SUM(G16:G25)</f>
        <v>6610.00656</v>
      </c>
      <c r="H26" s="41">
        <f>SUM(H16:H25)</f>
        <v>38778.186559999995</v>
      </c>
      <c r="I26" s="47"/>
    </row>
    <row r="27" spans="1:9" s="10" customFormat="1" ht="15">
      <c r="A27" s="106" t="s">
        <v>11</v>
      </c>
      <c r="B27" s="107"/>
      <c r="C27" s="107"/>
      <c r="D27" s="107"/>
      <c r="E27" s="108"/>
      <c r="F27" s="43">
        <f>F13-F26</f>
        <v>84658.50000000001</v>
      </c>
      <c r="G27" s="43">
        <f>G13-G26</f>
        <v>22686.583440000002</v>
      </c>
      <c r="H27" s="44">
        <f>H13-H26</f>
        <v>107345.08344000002</v>
      </c>
      <c r="I27" s="32">
        <f>SUM(I16:I25)</f>
        <v>84657.51</v>
      </c>
    </row>
    <row r="28" spans="1:9" ht="12.75">
      <c r="A28" s="92"/>
      <c r="B28" s="93"/>
      <c r="C28" s="93"/>
      <c r="D28" s="93"/>
      <c r="E28" s="93"/>
      <c r="F28" s="93"/>
      <c r="G28" s="93"/>
      <c r="H28" s="93"/>
      <c r="I28" s="94"/>
    </row>
    <row r="29" spans="1:9" s="10" customFormat="1" ht="15">
      <c r="A29" s="86" t="s">
        <v>5</v>
      </c>
      <c r="B29" s="87"/>
      <c r="C29" s="87"/>
      <c r="D29" s="87"/>
      <c r="E29" s="87"/>
      <c r="F29" s="87"/>
      <c r="G29" s="88"/>
      <c r="H29" s="37">
        <v>5439.14</v>
      </c>
      <c r="I29" s="50"/>
    </row>
    <row r="30" spans="1:9" ht="12.75">
      <c r="A30" s="5" t="s">
        <v>46</v>
      </c>
      <c r="B30" s="70"/>
      <c r="C30" s="71"/>
      <c r="D30" s="71"/>
      <c r="E30" s="71"/>
      <c r="F30" s="71"/>
      <c r="G30" s="72"/>
      <c r="H30" s="42">
        <v>1600</v>
      </c>
      <c r="I30" s="47"/>
    </row>
    <row r="31" spans="1:9" ht="12.75">
      <c r="A31" s="17"/>
      <c r="B31" s="11"/>
      <c r="C31" s="11"/>
      <c r="D31" s="11"/>
      <c r="E31" s="11"/>
      <c r="F31" s="11"/>
      <c r="G31" s="12"/>
      <c r="H31" s="42"/>
      <c r="I31" s="47"/>
    </row>
    <row r="32" spans="1:9" ht="12.75">
      <c r="A32" s="109" t="s">
        <v>19</v>
      </c>
      <c r="B32" s="104"/>
      <c r="C32" s="104"/>
      <c r="D32" s="104"/>
      <c r="E32" s="104"/>
      <c r="F32" s="104"/>
      <c r="G32" s="105"/>
      <c r="H32" s="41">
        <f>SUM(H30:H31)</f>
        <v>1600</v>
      </c>
      <c r="I32" s="47"/>
    </row>
    <row r="33" spans="1:9" s="10" customFormat="1" ht="15">
      <c r="A33" s="106" t="s">
        <v>16</v>
      </c>
      <c r="B33" s="107"/>
      <c r="C33" s="107"/>
      <c r="D33" s="107"/>
      <c r="E33" s="107"/>
      <c r="F33" s="107"/>
      <c r="G33" s="108"/>
      <c r="H33" s="44">
        <f>H29-H32</f>
        <v>3839.1400000000003</v>
      </c>
      <c r="I33" s="50"/>
    </row>
    <row r="34" spans="1:9" ht="12.75">
      <c r="A34" s="89"/>
      <c r="B34" s="90"/>
      <c r="C34" s="90"/>
      <c r="D34" s="90"/>
      <c r="E34" s="90"/>
      <c r="F34" s="90"/>
      <c r="G34" s="90"/>
      <c r="H34" s="90"/>
      <c r="I34" s="91"/>
    </row>
    <row r="35" spans="1:9" s="10" customFormat="1" ht="15">
      <c r="A35" s="86" t="s">
        <v>47</v>
      </c>
      <c r="B35" s="87"/>
      <c r="C35" s="87"/>
      <c r="D35" s="87"/>
      <c r="E35" s="87"/>
      <c r="F35" s="87"/>
      <c r="G35" s="88"/>
      <c r="H35" s="37">
        <v>11863.23</v>
      </c>
      <c r="I35" s="50"/>
    </row>
    <row r="36" spans="1:9" ht="12.75">
      <c r="A36" s="83" t="s">
        <v>52</v>
      </c>
      <c r="B36" s="84"/>
      <c r="C36" s="84"/>
      <c r="D36" s="84"/>
      <c r="E36" s="84"/>
      <c r="F36" s="84"/>
      <c r="G36" s="85"/>
      <c r="H36" s="42">
        <v>10000</v>
      </c>
      <c r="I36" s="66"/>
    </row>
    <row r="37" spans="1:9" ht="12.75">
      <c r="A37" s="74"/>
      <c r="B37" s="75"/>
      <c r="C37" s="75"/>
      <c r="D37" s="75"/>
      <c r="E37" s="75"/>
      <c r="F37" s="75"/>
      <c r="G37" s="76"/>
      <c r="H37" s="42">
        <v>0</v>
      </c>
      <c r="I37" s="66"/>
    </row>
    <row r="38" spans="1:9" ht="12.75">
      <c r="A38" s="109" t="s">
        <v>20</v>
      </c>
      <c r="B38" s="104"/>
      <c r="C38" s="104"/>
      <c r="D38" s="104"/>
      <c r="E38" s="104"/>
      <c r="F38" s="104"/>
      <c r="G38" s="105"/>
      <c r="H38" s="41">
        <f>SUM(H36:H37)</f>
        <v>10000</v>
      </c>
      <c r="I38" s="47"/>
    </row>
    <row r="39" spans="1:9" ht="15">
      <c r="A39" s="106" t="s">
        <v>17</v>
      </c>
      <c r="B39" s="107"/>
      <c r="C39" s="107"/>
      <c r="D39" s="107"/>
      <c r="E39" s="107"/>
      <c r="F39" s="107"/>
      <c r="G39" s="108"/>
      <c r="H39" s="44">
        <f>H35-H38</f>
        <v>1863.2299999999996</v>
      </c>
      <c r="I39" s="47"/>
    </row>
    <row r="40" spans="1:9" ht="12.75">
      <c r="A40" s="89"/>
      <c r="B40" s="90"/>
      <c r="C40" s="90"/>
      <c r="D40" s="90"/>
      <c r="E40" s="90"/>
      <c r="F40" s="90"/>
      <c r="G40" s="90"/>
      <c r="H40" s="90"/>
      <c r="I40" s="91"/>
    </row>
    <row r="41" spans="1:9" s="4" customFormat="1" ht="15">
      <c r="A41" s="14" t="s">
        <v>34</v>
      </c>
      <c r="B41" s="15"/>
      <c r="C41" s="15"/>
      <c r="D41" s="15">
        <v>772938</v>
      </c>
      <c r="E41" s="15" t="s">
        <v>50</v>
      </c>
      <c r="F41" s="15"/>
      <c r="G41" s="26"/>
      <c r="H41" s="37">
        <f>137022-7083.73</f>
        <v>129938.27</v>
      </c>
      <c r="I41" s="80"/>
    </row>
    <row r="42" spans="1:9" ht="15">
      <c r="A42" s="14"/>
      <c r="B42" s="15"/>
      <c r="C42" s="15"/>
      <c r="D42" s="15"/>
      <c r="E42" s="15"/>
      <c r="F42" s="15"/>
      <c r="G42" s="26"/>
      <c r="H42" s="37">
        <v>0</v>
      </c>
      <c r="I42" s="50"/>
    </row>
    <row r="43" spans="1:9" ht="15">
      <c r="A43" s="63" t="s">
        <v>30</v>
      </c>
      <c r="B43" s="64"/>
      <c r="C43" s="64"/>
      <c r="D43" s="64"/>
      <c r="E43" s="64"/>
      <c r="F43" s="64"/>
      <c r="G43" s="65"/>
      <c r="H43" s="44">
        <f>SUM(H41:H42)</f>
        <v>129938.27</v>
      </c>
      <c r="I43" s="50"/>
    </row>
    <row r="44" spans="1:9" ht="12.75">
      <c r="A44" s="89"/>
      <c r="B44" s="90"/>
      <c r="C44" s="90"/>
      <c r="D44" s="90"/>
      <c r="E44" s="90"/>
      <c r="F44" s="90"/>
      <c r="G44" s="90"/>
      <c r="H44" s="90"/>
      <c r="I44" s="91"/>
    </row>
    <row r="45" spans="1:9" s="10" customFormat="1" ht="15">
      <c r="A45" s="86" t="s">
        <v>21</v>
      </c>
      <c r="B45" s="87"/>
      <c r="C45" s="87"/>
      <c r="D45" s="87"/>
      <c r="E45" s="87"/>
      <c r="F45" s="87"/>
      <c r="G45" s="88"/>
      <c r="H45" s="37">
        <v>37518</v>
      </c>
      <c r="I45" s="50"/>
    </row>
    <row r="46" spans="1:9" ht="12.75">
      <c r="A46" s="5" t="s">
        <v>51</v>
      </c>
      <c r="B46" s="77"/>
      <c r="C46" s="78"/>
      <c r="D46" s="78"/>
      <c r="E46" s="78"/>
      <c r="F46" s="78"/>
      <c r="G46" s="79"/>
      <c r="H46" s="42">
        <v>15000</v>
      </c>
      <c r="I46" s="47"/>
    </row>
    <row r="47" spans="1:9" ht="12.75">
      <c r="A47" s="73"/>
      <c r="B47" s="78"/>
      <c r="C47" s="78"/>
      <c r="D47" s="78"/>
      <c r="E47" s="78"/>
      <c r="F47" s="78"/>
      <c r="G47" s="79"/>
      <c r="H47" s="42">
        <v>0</v>
      </c>
      <c r="I47" s="47"/>
    </row>
    <row r="48" spans="1:9" s="10" customFormat="1" ht="15">
      <c r="A48" s="103" t="s">
        <v>2</v>
      </c>
      <c r="B48" s="104"/>
      <c r="C48" s="104"/>
      <c r="D48" s="104"/>
      <c r="E48" s="104"/>
      <c r="F48" s="104"/>
      <c r="G48" s="105"/>
      <c r="H48" s="41">
        <f>SUM(H46:H47)</f>
        <v>15000</v>
      </c>
      <c r="I48" s="50"/>
    </row>
    <row r="49" spans="1:9" ht="15">
      <c r="A49" s="106" t="s">
        <v>25</v>
      </c>
      <c r="B49" s="107"/>
      <c r="C49" s="107"/>
      <c r="D49" s="107"/>
      <c r="E49" s="107"/>
      <c r="F49" s="107"/>
      <c r="G49" s="108"/>
      <c r="H49" s="44">
        <f>H45-H48</f>
        <v>22518</v>
      </c>
      <c r="I49" s="47"/>
    </row>
    <row r="50" spans="1:9" ht="12.75">
      <c r="A50" s="89"/>
      <c r="B50" s="90"/>
      <c r="C50" s="90"/>
      <c r="D50" s="90"/>
      <c r="E50" s="90"/>
      <c r="F50" s="90"/>
      <c r="G50" s="90"/>
      <c r="H50" s="90"/>
      <c r="I50" s="91"/>
    </row>
    <row r="51" spans="1:9" ht="15">
      <c r="A51" s="86" t="s">
        <v>22</v>
      </c>
      <c r="B51" s="87"/>
      <c r="C51" s="87"/>
      <c r="D51" s="87"/>
      <c r="E51" s="87"/>
      <c r="F51" s="87"/>
      <c r="G51" s="88"/>
      <c r="H51" s="37">
        <v>0</v>
      </c>
      <c r="I51" s="50"/>
    </row>
    <row r="52" spans="1:9" ht="12.75">
      <c r="A52" s="29"/>
      <c r="B52" s="110"/>
      <c r="C52" s="111"/>
      <c r="D52" s="111"/>
      <c r="E52" s="111"/>
      <c r="F52" s="111"/>
      <c r="G52" s="112"/>
      <c r="H52" s="42">
        <v>0</v>
      </c>
      <c r="I52" s="47"/>
    </row>
    <row r="53" spans="1:9" ht="15">
      <c r="A53" s="103" t="s">
        <v>2</v>
      </c>
      <c r="B53" s="104"/>
      <c r="C53" s="104"/>
      <c r="D53" s="104"/>
      <c r="E53" s="104"/>
      <c r="F53" s="104"/>
      <c r="G53" s="105"/>
      <c r="H53" s="41">
        <f>SUM(H52:H52)</f>
        <v>0</v>
      </c>
      <c r="I53" s="50"/>
    </row>
    <row r="54" spans="1:9" ht="15">
      <c r="A54" s="106" t="s">
        <v>26</v>
      </c>
      <c r="B54" s="107"/>
      <c r="C54" s="107"/>
      <c r="D54" s="107"/>
      <c r="E54" s="107"/>
      <c r="F54" s="107"/>
      <c r="G54" s="108"/>
      <c r="H54" s="44">
        <f>H51-H53</f>
        <v>0</v>
      </c>
      <c r="I54" s="47"/>
    </row>
    <row r="55" spans="1:9" s="10" customFormat="1" ht="15">
      <c r="A55" s="89"/>
      <c r="B55" s="90"/>
      <c r="C55" s="90"/>
      <c r="D55" s="90"/>
      <c r="E55" s="90"/>
      <c r="F55" s="90"/>
      <c r="G55" s="90"/>
      <c r="H55" s="90"/>
      <c r="I55" s="91"/>
    </row>
    <row r="56" spans="1:9" s="10" customFormat="1" ht="15">
      <c r="A56" s="86" t="s">
        <v>23</v>
      </c>
      <c r="B56" s="87"/>
      <c r="C56" s="87"/>
      <c r="D56" s="87"/>
      <c r="E56" s="87"/>
      <c r="F56" s="87"/>
      <c r="G56" s="88"/>
      <c r="H56" s="37">
        <v>77626.89</v>
      </c>
      <c r="I56" s="50"/>
    </row>
    <row r="57" spans="1:9" ht="12.75">
      <c r="A57" s="29" t="s">
        <v>24</v>
      </c>
      <c r="B57" s="13"/>
      <c r="C57" s="11"/>
      <c r="D57" s="11"/>
      <c r="E57" s="11"/>
      <c r="F57" s="25" t="s">
        <v>6</v>
      </c>
      <c r="G57" s="24">
        <v>0.475</v>
      </c>
      <c r="H57" s="42">
        <f>H38+H32+H26+H53</f>
        <v>50378.186559999995</v>
      </c>
      <c r="I57" s="47"/>
    </row>
    <row r="58" spans="1:9" ht="12.75">
      <c r="A58" s="103" t="s">
        <v>2</v>
      </c>
      <c r="B58" s="104"/>
      <c r="C58" s="104"/>
      <c r="D58" s="104"/>
      <c r="E58" s="104"/>
      <c r="F58" s="104"/>
      <c r="G58" s="105"/>
      <c r="H58" s="41">
        <f>H57*G57</f>
        <v>23929.638615999997</v>
      </c>
      <c r="I58" s="47"/>
    </row>
    <row r="59" spans="1:9" ht="15">
      <c r="A59" s="106" t="s">
        <v>27</v>
      </c>
      <c r="B59" s="107"/>
      <c r="C59" s="107"/>
      <c r="D59" s="107"/>
      <c r="E59" s="107"/>
      <c r="F59" s="107"/>
      <c r="G59" s="108"/>
      <c r="H59" s="44">
        <f>H56-H58</f>
        <v>53697.251384</v>
      </c>
      <c r="I59" s="47"/>
    </row>
    <row r="60" spans="1:9" ht="12.75">
      <c r="A60" s="89"/>
      <c r="B60" s="90"/>
      <c r="C60" s="90"/>
      <c r="D60" s="90"/>
      <c r="E60" s="90"/>
      <c r="F60" s="90"/>
      <c r="G60" s="90"/>
      <c r="H60" s="90"/>
      <c r="I60" s="91"/>
    </row>
    <row r="61" spans="1:9" s="10" customFormat="1" ht="15">
      <c r="A61" s="86" t="s">
        <v>29</v>
      </c>
      <c r="B61" s="87"/>
      <c r="C61" s="87"/>
      <c r="D61" s="87"/>
      <c r="E61" s="87"/>
      <c r="F61" s="87"/>
      <c r="G61" s="88"/>
      <c r="H61" s="37">
        <v>5913</v>
      </c>
      <c r="I61" s="50"/>
    </row>
    <row r="62" spans="1:9" ht="12.75">
      <c r="A62" s="73" t="s">
        <v>48</v>
      </c>
      <c r="B62" s="18"/>
      <c r="C62" s="18"/>
      <c r="D62" s="18"/>
      <c r="E62" s="18"/>
      <c r="F62" s="18"/>
      <c r="G62" s="19"/>
      <c r="H62" s="42">
        <v>520</v>
      </c>
      <c r="I62" s="47"/>
    </row>
    <row r="63" spans="1:9" ht="12.75">
      <c r="A63" s="73" t="s">
        <v>49</v>
      </c>
      <c r="B63" s="18"/>
      <c r="C63" s="18"/>
      <c r="D63" s="18"/>
      <c r="E63" s="18"/>
      <c r="F63" s="18"/>
      <c r="G63" s="19"/>
      <c r="H63" s="42">
        <f>5050+944</f>
        <v>5994</v>
      </c>
      <c r="I63" s="47"/>
    </row>
    <row r="64" spans="1:9" s="10" customFormat="1" ht="15">
      <c r="A64" s="103" t="s">
        <v>2</v>
      </c>
      <c r="B64" s="104"/>
      <c r="C64" s="104"/>
      <c r="D64" s="104"/>
      <c r="E64" s="104"/>
      <c r="F64" s="104"/>
      <c r="G64" s="105"/>
      <c r="H64" s="41">
        <f>SUM(H62:H63)</f>
        <v>6514</v>
      </c>
      <c r="I64" s="50"/>
    </row>
    <row r="65" spans="1:9" ht="15">
      <c r="A65" s="106" t="s">
        <v>28</v>
      </c>
      <c r="B65" s="107"/>
      <c r="C65" s="107"/>
      <c r="D65" s="107"/>
      <c r="E65" s="107"/>
      <c r="F65" s="107"/>
      <c r="G65" s="108"/>
      <c r="H65" s="44">
        <f>H61-H64</f>
        <v>-601</v>
      </c>
      <c r="I65" s="47"/>
    </row>
    <row r="66" spans="1:9" ht="12.75">
      <c r="A66" s="89"/>
      <c r="B66" s="90"/>
      <c r="C66" s="90"/>
      <c r="D66" s="90"/>
      <c r="E66" s="90"/>
      <c r="F66" s="90"/>
      <c r="G66" s="90"/>
      <c r="H66" s="90"/>
      <c r="I66" s="91"/>
    </row>
  </sheetData>
  <sheetProtection/>
  <mergeCells count="37">
    <mergeCell ref="A66:I66"/>
    <mergeCell ref="A54:G54"/>
    <mergeCell ref="A32:G32"/>
    <mergeCell ref="A64:G64"/>
    <mergeCell ref="A65:G65"/>
    <mergeCell ref="A33:G33"/>
    <mergeCell ref="A59:G59"/>
    <mergeCell ref="A35:G35"/>
    <mergeCell ref="A60:I60"/>
    <mergeCell ref="A61:G61"/>
    <mergeCell ref="A58:G58"/>
    <mergeCell ref="B52:G52"/>
    <mergeCell ref="A53:G53"/>
    <mergeCell ref="A40:I40"/>
    <mergeCell ref="A51:G51"/>
    <mergeCell ref="A56:G56"/>
    <mergeCell ref="A48:G48"/>
    <mergeCell ref="A45:G45"/>
    <mergeCell ref="A49:G49"/>
    <mergeCell ref="A55:I55"/>
    <mergeCell ref="A50:I50"/>
    <mergeCell ref="A1:H1"/>
    <mergeCell ref="A2:H2"/>
    <mergeCell ref="A3:H3"/>
    <mergeCell ref="A4:H4"/>
    <mergeCell ref="F9:G9"/>
    <mergeCell ref="A12:G12"/>
    <mergeCell ref="A36:G36"/>
    <mergeCell ref="A29:G29"/>
    <mergeCell ref="A44:I44"/>
    <mergeCell ref="A28:I28"/>
    <mergeCell ref="A34:I34"/>
    <mergeCell ref="I12:I13"/>
    <mergeCell ref="A26:E26"/>
    <mergeCell ref="A27:E27"/>
    <mergeCell ref="A38:G38"/>
    <mergeCell ref="A39:G39"/>
  </mergeCells>
  <printOptions/>
  <pageMargins left="0.25" right="0.25" top="1" bottom="1" header="0.5" footer="0.5"/>
  <pageSetup fitToHeight="1" fitToWidth="1" horizontalDpi="600" verticalDpi="600" orientation="portrait" scale="56"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N16"/>
  <sheetViews>
    <sheetView zoomScalePageLayoutView="0" workbookViewId="0" topLeftCell="A1">
      <selection activeCell="B17" sqref="B17"/>
    </sheetView>
  </sheetViews>
  <sheetFormatPr defaultColWidth="9.140625" defaultRowHeight="12.75"/>
  <cols>
    <col min="1" max="1" width="37.8515625" style="0" customWidth="1"/>
  </cols>
  <sheetData>
    <row r="1" ht="12.75">
      <c r="A1" s="4" t="s">
        <v>42</v>
      </c>
    </row>
    <row r="2" spans="1:2" ht="14.25">
      <c r="A2" s="81" t="s">
        <v>53</v>
      </c>
      <c r="B2" s="69" t="s">
        <v>61</v>
      </c>
    </row>
    <row r="3" spans="1:2" ht="14.25">
      <c r="A3" s="81" t="s">
        <v>54</v>
      </c>
      <c r="B3" s="69" t="s">
        <v>62</v>
      </c>
    </row>
    <row r="4" spans="1:2" ht="14.25">
      <c r="A4" s="81" t="s">
        <v>55</v>
      </c>
      <c r="B4" t="s">
        <v>56</v>
      </c>
    </row>
    <row r="5" spans="1:2" ht="14.25">
      <c r="A5" s="81" t="s">
        <v>57</v>
      </c>
      <c r="B5" t="s">
        <v>58</v>
      </c>
    </row>
    <row r="6" spans="1:2" ht="14.25">
      <c r="A6" s="81" t="s">
        <v>59</v>
      </c>
      <c r="B6" s="69" t="s">
        <v>63</v>
      </c>
    </row>
    <row r="7" spans="1:2" ht="14.25">
      <c r="A7" s="81" t="s">
        <v>60</v>
      </c>
      <c r="B7" s="82" t="s">
        <v>64</v>
      </c>
    </row>
    <row r="8" spans="1:14" ht="39.75" customHeight="1">
      <c r="A8" s="113" t="s">
        <v>65</v>
      </c>
      <c r="B8" s="113"/>
      <c r="C8" s="113"/>
      <c r="D8" s="113"/>
      <c r="E8" s="113"/>
      <c r="F8" s="113"/>
      <c r="G8" s="113"/>
      <c r="H8" s="113"/>
      <c r="I8" s="113"/>
      <c r="J8" s="113"/>
      <c r="K8" s="113"/>
      <c r="L8" s="113"/>
      <c r="M8" s="113"/>
      <c r="N8" s="113"/>
    </row>
    <row r="9" ht="14.25">
      <c r="A9" s="81" t="s">
        <v>66</v>
      </c>
    </row>
    <row r="10" ht="14.25">
      <c r="B10" s="81" t="s">
        <v>67</v>
      </c>
    </row>
    <row r="11" ht="14.25">
      <c r="B11" s="81" t="s">
        <v>68</v>
      </c>
    </row>
    <row r="12" ht="14.25">
      <c r="B12" s="81" t="s">
        <v>69</v>
      </c>
    </row>
    <row r="13" ht="14.25">
      <c r="B13" s="81" t="s">
        <v>70</v>
      </c>
    </row>
    <row r="14" ht="14.25">
      <c r="B14" s="81" t="s">
        <v>71</v>
      </c>
    </row>
    <row r="15" ht="14.25">
      <c r="B15" s="81" t="s">
        <v>72</v>
      </c>
    </row>
    <row r="16" ht="14.25">
      <c r="B16" s="81" t="s">
        <v>73</v>
      </c>
    </row>
  </sheetData>
  <sheetProtection/>
  <mergeCells count="1">
    <mergeCell ref="A8:N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Idaho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Shelley Bull</dc:creator>
  <cp:keywords/>
  <dc:description/>
  <cp:lastModifiedBy>Mattoon, Michele (mmattoon@uidaho.edu)</cp:lastModifiedBy>
  <cp:lastPrinted>2018-12-03T19:56:43Z</cp:lastPrinted>
  <dcterms:created xsi:type="dcterms:W3CDTF">2007-10-15T16:35:18Z</dcterms:created>
  <dcterms:modified xsi:type="dcterms:W3CDTF">2019-05-02T22:32:57Z</dcterms:modified>
  <cp:category/>
  <cp:version/>
  <cp:contentType/>
  <cp:contentStatus/>
</cp:coreProperties>
</file>